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fileSharing userName="Massimiliano" reservationPassword="E147"/>
  <workbookPr autoCompressPictures="0"/>
  <bookViews>
    <workbookView xWindow="240" yWindow="240" windowWidth="25360" windowHeight="14360" firstSheet="2" activeTab="3"/>
  </bookViews>
  <sheets>
    <sheet name="ANNONE VENETO" sheetId="1" r:id="rId1"/>
    <sheet name="CAORLE" sheetId="2" r:id="rId2"/>
    <sheet name="CINTO CAOMAGGIORE" sheetId="3" r:id="rId3"/>
    <sheet name="CONCORDIA SAGITTARIA" sheetId="4" r:id="rId4"/>
    <sheet name="FOSSALTA DI PORTOGRUARO" sheetId="5" r:id="rId5"/>
    <sheet name="GRUARO" sheetId="6" r:id="rId6"/>
    <sheet name="PORTOGRUARO" sheetId="7" r:id="rId7"/>
    <sheet name="PRAMAGGIORE" sheetId="8" r:id="rId8"/>
    <sheet name="SAN MICHELE AL TAGLIAMENTO" sheetId="9" r:id="rId9"/>
    <sheet name="SAN STINO DI LIVENZA" sheetId="10" r:id="rId10"/>
    <sheet name="TEGLIO VENETO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0001" iterateDelta="1E-4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2" i="4" l="1"/>
  <c r="L92" i="4"/>
  <c r="I92" i="4"/>
  <c r="F92" i="4"/>
  <c r="O89" i="4"/>
  <c r="L89" i="4"/>
  <c r="I89" i="4"/>
  <c r="F89" i="4"/>
  <c r="O88" i="4"/>
  <c r="O90" i="4"/>
  <c r="L88" i="4"/>
  <c r="L90" i="4"/>
  <c r="I88" i="4"/>
  <c r="I90" i="4"/>
  <c r="F88" i="4"/>
  <c r="F90" i="4"/>
  <c r="O84" i="4"/>
  <c r="L84" i="4"/>
  <c r="I84" i="4"/>
  <c r="F84" i="4"/>
  <c r="N83" i="4"/>
  <c r="M83" i="4"/>
  <c r="K83" i="4"/>
  <c r="J83" i="4"/>
  <c r="H83" i="4"/>
  <c r="G83" i="4"/>
  <c r="E83" i="4"/>
  <c r="D83" i="4"/>
  <c r="O75" i="4"/>
  <c r="L75" i="4"/>
  <c r="I75" i="4"/>
  <c r="F75" i="4"/>
  <c r="O71" i="4"/>
  <c r="L71" i="4"/>
  <c r="I71" i="4"/>
  <c r="F71" i="4"/>
  <c r="L61" i="4"/>
  <c r="L62" i="4"/>
  <c r="F61" i="4"/>
  <c r="F62" i="4"/>
  <c r="O61" i="4"/>
  <c r="O62" i="4"/>
  <c r="I61" i="4"/>
  <c r="I62" i="4"/>
  <c r="O49" i="4"/>
  <c r="L49" i="4"/>
  <c r="I49" i="4"/>
  <c r="F49" i="4"/>
  <c r="O46" i="4"/>
  <c r="L46" i="4"/>
  <c r="I46" i="4"/>
  <c r="O45" i="4"/>
  <c r="L45" i="4"/>
  <c r="I45" i="4"/>
  <c r="F45" i="4"/>
  <c r="O44" i="4"/>
  <c r="L44" i="4"/>
  <c r="I44" i="4"/>
  <c r="F44" i="4"/>
  <c r="O43" i="4"/>
  <c r="L43" i="4"/>
  <c r="I43" i="4"/>
  <c r="F43" i="4"/>
  <c r="O42" i="4"/>
  <c r="L42" i="4"/>
  <c r="I42" i="4"/>
  <c r="F42" i="4"/>
  <c r="O41" i="4"/>
  <c r="L41" i="4"/>
  <c r="I41" i="4"/>
  <c r="F41" i="4"/>
  <c r="O39" i="4"/>
  <c r="L39" i="4"/>
  <c r="I39" i="4"/>
  <c r="F39" i="4"/>
  <c r="O38" i="4"/>
  <c r="L38" i="4"/>
  <c r="I38" i="4"/>
  <c r="F38" i="4"/>
  <c r="O37" i="4"/>
  <c r="L37" i="4"/>
  <c r="I37" i="4"/>
  <c r="F37" i="4"/>
  <c r="O36" i="4"/>
  <c r="L36" i="4"/>
  <c r="I36" i="4"/>
  <c r="F36" i="4"/>
  <c r="O35" i="4"/>
  <c r="L35" i="4"/>
  <c r="I35" i="4"/>
  <c r="F35" i="4"/>
  <c r="O34" i="4"/>
  <c r="L34" i="4"/>
  <c r="I34" i="4"/>
  <c r="F34" i="4"/>
  <c r="O33" i="4"/>
  <c r="L33" i="4"/>
  <c r="I33" i="4"/>
  <c r="F33" i="4"/>
  <c r="M32" i="4"/>
  <c r="N32" i="4"/>
  <c r="O32" i="4"/>
  <c r="N40" i="4"/>
  <c r="N30" i="4"/>
  <c r="N47" i="4"/>
  <c r="N23" i="4"/>
  <c r="N50" i="4"/>
  <c r="M40" i="4"/>
  <c r="O40" i="4"/>
  <c r="J32" i="4"/>
  <c r="K32" i="4"/>
  <c r="L32" i="4"/>
  <c r="K40" i="4"/>
  <c r="J40" i="4"/>
  <c r="L40" i="4"/>
  <c r="H32" i="4"/>
  <c r="H40" i="4"/>
  <c r="G32" i="4"/>
  <c r="I32" i="4"/>
  <c r="E32" i="4"/>
  <c r="E40" i="4"/>
  <c r="D32" i="4"/>
  <c r="F32" i="4"/>
  <c r="O31" i="4"/>
  <c r="L31" i="4"/>
  <c r="I31" i="4"/>
  <c r="F31" i="4"/>
  <c r="M30" i="4"/>
  <c r="O30" i="4"/>
  <c r="J30" i="4"/>
  <c r="K30" i="4"/>
  <c r="L30" i="4"/>
  <c r="K47" i="4"/>
  <c r="H30" i="4"/>
  <c r="G30" i="4"/>
  <c r="I30" i="4"/>
  <c r="E30" i="4"/>
  <c r="D30" i="4"/>
  <c r="F30" i="4"/>
  <c r="O29" i="4"/>
  <c r="L29" i="4"/>
  <c r="I29" i="4"/>
  <c r="F29" i="4"/>
  <c r="O28" i="4"/>
  <c r="L28" i="4"/>
  <c r="I28" i="4"/>
  <c r="F28" i="4"/>
  <c r="O27" i="4"/>
  <c r="L27" i="4"/>
  <c r="I27" i="4"/>
  <c r="F27" i="4"/>
  <c r="O26" i="4"/>
  <c r="L26" i="4"/>
  <c r="I26" i="4"/>
  <c r="F26" i="4"/>
  <c r="O25" i="4"/>
  <c r="L25" i="4"/>
  <c r="I25" i="4"/>
  <c r="F25" i="4"/>
  <c r="M23" i="4"/>
  <c r="O23" i="4"/>
  <c r="J23" i="4"/>
  <c r="K23" i="4"/>
  <c r="L23" i="4"/>
  <c r="H23" i="4"/>
  <c r="G23" i="4"/>
  <c r="E23" i="4"/>
  <c r="D23" i="4"/>
  <c r="F23" i="4"/>
  <c r="O22" i="4"/>
  <c r="L22" i="4"/>
  <c r="I22" i="4"/>
  <c r="O21" i="4"/>
  <c r="L21" i="4"/>
  <c r="I21" i="4"/>
  <c r="F21" i="4"/>
  <c r="O20" i="4"/>
  <c r="L20" i="4"/>
  <c r="I20" i="4"/>
  <c r="F20" i="4"/>
  <c r="O19" i="4"/>
  <c r="L19" i="4"/>
  <c r="I19" i="4"/>
  <c r="F19" i="4"/>
  <c r="O18" i="4"/>
  <c r="L18" i="4"/>
  <c r="I18" i="4"/>
  <c r="F18" i="4"/>
  <c r="O17" i="4"/>
  <c r="I17" i="4"/>
  <c r="F17" i="4"/>
  <c r="O16" i="4"/>
  <c r="L16" i="4"/>
  <c r="I16" i="4"/>
  <c r="F16" i="4"/>
  <c r="O15" i="4"/>
  <c r="L15" i="4"/>
  <c r="I15" i="4"/>
  <c r="F15" i="4"/>
  <c r="O14" i="4"/>
  <c r="L14" i="4"/>
  <c r="I14" i="4"/>
  <c r="F14" i="4"/>
  <c r="O13" i="4"/>
  <c r="L13" i="4"/>
  <c r="I13" i="4"/>
  <c r="F13" i="4"/>
  <c r="O12" i="4"/>
  <c r="L12" i="4"/>
  <c r="I12" i="4"/>
  <c r="F12" i="4"/>
  <c r="O11" i="4"/>
  <c r="L11" i="4"/>
  <c r="I11" i="4"/>
  <c r="F11" i="4"/>
  <c r="O10" i="4"/>
  <c r="L10" i="4"/>
  <c r="I10" i="4"/>
  <c r="F10" i="4"/>
  <c r="O9" i="4"/>
  <c r="L9" i="4"/>
  <c r="I9" i="4"/>
  <c r="F9" i="4"/>
  <c r="O8" i="4"/>
  <c r="L8" i="4"/>
  <c r="I8" i="4"/>
  <c r="F8" i="4"/>
  <c r="O7" i="4"/>
  <c r="L7" i="4"/>
  <c r="I7" i="4"/>
  <c r="F7" i="4"/>
  <c r="O6" i="4"/>
  <c r="L6" i="4"/>
  <c r="I6" i="4"/>
  <c r="F6" i="4"/>
  <c r="M47" i="4"/>
  <c r="O47" i="4"/>
  <c r="M50" i="4"/>
  <c r="E47" i="4"/>
  <c r="K50" i="4"/>
  <c r="E50" i="4"/>
  <c r="H47" i="4"/>
  <c r="H50" i="4"/>
  <c r="O50" i="4"/>
  <c r="O72" i="4"/>
  <c r="J47" i="4"/>
  <c r="L47" i="4"/>
  <c r="L50" i="4"/>
  <c r="L72" i="4"/>
  <c r="G40" i="4"/>
  <c r="I40" i="4"/>
  <c r="I23" i="4"/>
  <c r="G47" i="4"/>
  <c r="D40" i="4"/>
  <c r="F40" i="4"/>
  <c r="D47" i="4"/>
  <c r="J50" i="4"/>
  <c r="O78" i="4"/>
  <c r="O76" i="4"/>
  <c r="O79" i="4"/>
  <c r="I47" i="4"/>
  <c r="I50" i="4"/>
  <c r="I72" i="4"/>
  <c r="L78" i="4"/>
  <c r="L76" i="4"/>
  <c r="L79" i="4"/>
  <c r="G50" i="4"/>
  <c r="I78" i="4"/>
  <c r="I76" i="4"/>
  <c r="I79" i="4"/>
  <c r="F47" i="4"/>
  <c r="F50" i="4"/>
  <c r="F72" i="4"/>
  <c r="D50" i="4"/>
  <c r="F78" i="4"/>
  <c r="F76" i="4"/>
  <c r="F79" i="4"/>
  <c r="N92" i="11"/>
  <c r="M92" i="11"/>
  <c r="K92" i="11"/>
  <c r="J92" i="11"/>
  <c r="H92" i="11"/>
  <c r="G92" i="11"/>
  <c r="E92" i="11"/>
  <c r="D92" i="11"/>
  <c r="O86" i="11"/>
  <c r="L86" i="11"/>
  <c r="I86" i="11"/>
  <c r="F86" i="11"/>
  <c r="O85" i="11"/>
  <c r="L85" i="11"/>
  <c r="I85" i="11"/>
  <c r="F85" i="11"/>
  <c r="N82" i="11"/>
  <c r="M82" i="11"/>
  <c r="K82" i="11"/>
  <c r="J82" i="11"/>
  <c r="L82" i="11"/>
  <c r="H82" i="11"/>
  <c r="G82" i="11"/>
  <c r="E82" i="11"/>
  <c r="D82" i="11"/>
  <c r="N81" i="11"/>
  <c r="M81" i="11"/>
  <c r="K81" i="11"/>
  <c r="K83" i="11"/>
  <c r="J81" i="11"/>
  <c r="J83" i="11"/>
  <c r="H81" i="11"/>
  <c r="H83" i="11"/>
  <c r="G81" i="11"/>
  <c r="E81" i="11"/>
  <c r="E83" i="11"/>
  <c r="D81" i="11"/>
  <c r="O74" i="11"/>
  <c r="L74" i="11"/>
  <c r="I74" i="11"/>
  <c r="F74" i="11"/>
  <c r="O73" i="11"/>
  <c r="O75" i="11"/>
  <c r="L73" i="11"/>
  <c r="L75" i="11"/>
  <c r="I73" i="11"/>
  <c r="I75" i="11"/>
  <c r="F73" i="11"/>
  <c r="F75" i="11"/>
  <c r="O70" i="11"/>
  <c r="O71" i="11"/>
  <c r="L70" i="11"/>
  <c r="L71" i="11"/>
  <c r="I70" i="11"/>
  <c r="I71" i="11"/>
  <c r="F70" i="11"/>
  <c r="F71" i="11"/>
  <c r="O69" i="11"/>
  <c r="L69" i="11"/>
  <c r="I69" i="11"/>
  <c r="F69" i="11"/>
  <c r="O68" i="11"/>
  <c r="L68" i="11"/>
  <c r="I68" i="11"/>
  <c r="F68" i="11"/>
  <c r="O67" i="11"/>
  <c r="L67" i="11"/>
  <c r="I67" i="11"/>
  <c r="F67" i="11"/>
  <c r="O66" i="11"/>
  <c r="L66" i="11"/>
  <c r="I66" i="11"/>
  <c r="F66" i="11"/>
  <c r="O65" i="11"/>
  <c r="L65" i="11"/>
  <c r="I65" i="11"/>
  <c r="F65" i="11"/>
  <c r="O60" i="11"/>
  <c r="L60" i="11"/>
  <c r="I60" i="11"/>
  <c r="F60" i="11"/>
  <c r="O59" i="11"/>
  <c r="O61" i="11"/>
  <c r="O62" i="11"/>
  <c r="L59" i="11"/>
  <c r="L61" i="11"/>
  <c r="L62" i="11"/>
  <c r="I59" i="11"/>
  <c r="I61" i="11"/>
  <c r="I62" i="11"/>
  <c r="F59" i="11"/>
  <c r="F61" i="11"/>
  <c r="F62" i="11"/>
  <c r="O56" i="11"/>
  <c r="L56" i="11"/>
  <c r="I56" i="11"/>
  <c r="F56" i="11"/>
  <c r="O55" i="11"/>
  <c r="L55" i="11"/>
  <c r="I55" i="11"/>
  <c r="F55" i="11"/>
  <c r="O54" i="11"/>
  <c r="L54" i="11"/>
  <c r="I54" i="11"/>
  <c r="F54" i="11"/>
  <c r="O53" i="11"/>
  <c r="L53" i="11"/>
  <c r="I53" i="11"/>
  <c r="F53" i="11"/>
  <c r="N49" i="11"/>
  <c r="M49" i="11"/>
  <c r="K49" i="11"/>
  <c r="J49" i="11"/>
  <c r="H49" i="11"/>
  <c r="G49" i="11"/>
  <c r="E49" i="11"/>
  <c r="D49" i="11"/>
  <c r="N46" i="11"/>
  <c r="M46" i="11"/>
  <c r="K46" i="11"/>
  <c r="J46" i="11"/>
  <c r="H46" i="11"/>
  <c r="G46" i="11"/>
  <c r="N45" i="11"/>
  <c r="O45" i="11"/>
  <c r="K45" i="11"/>
  <c r="L45" i="11"/>
  <c r="H45" i="11"/>
  <c r="I45" i="11"/>
  <c r="E45" i="11"/>
  <c r="F45" i="11"/>
  <c r="N44" i="11"/>
  <c r="M44" i="11"/>
  <c r="K44" i="11"/>
  <c r="J44" i="11"/>
  <c r="H44" i="11"/>
  <c r="G44" i="11"/>
  <c r="E44" i="11"/>
  <c r="D44" i="11"/>
  <c r="N43" i="11"/>
  <c r="M43" i="11"/>
  <c r="K43" i="11"/>
  <c r="J43" i="11"/>
  <c r="H43" i="11"/>
  <c r="G43" i="11"/>
  <c r="E43" i="11"/>
  <c r="D43" i="11"/>
  <c r="N42" i="11"/>
  <c r="M42" i="11"/>
  <c r="K42" i="11"/>
  <c r="J42" i="11"/>
  <c r="H42" i="11"/>
  <c r="G42" i="11"/>
  <c r="E42" i="11"/>
  <c r="D42" i="11"/>
  <c r="N41" i="11"/>
  <c r="M41" i="11"/>
  <c r="K41" i="11"/>
  <c r="J41" i="11"/>
  <c r="H41" i="11"/>
  <c r="G41" i="11"/>
  <c r="E41" i="11"/>
  <c r="D41" i="11"/>
  <c r="N39" i="11"/>
  <c r="M39" i="11"/>
  <c r="K39" i="11"/>
  <c r="J39" i="11"/>
  <c r="H39" i="11"/>
  <c r="G39" i="11"/>
  <c r="E39" i="11"/>
  <c r="D39" i="11"/>
  <c r="N38" i="11"/>
  <c r="M38" i="11"/>
  <c r="K38" i="11"/>
  <c r="J38" i="11"/>
  <c r="H38" i="11"/>
  <c r="G38" i="11"/>
  <c r="E38" i="11"/>
  <c r="D38" i="11"/>
  <c r="N37" i="11"/>
  <c r="M37" i="11"/>
  <c r="K37" i="11"/>
  <c r="J37" i="11"/>
  <c r="H37" i="11"/>
  <c r="G37" i="11"/>
  <c r="E37" i="11"/>
  <c r="D37" i="11"/>
  <c r="N36" i="11"/>
  <c r="M36" i="11"/>
  <c r="K36" i="11"/>
  <c r="J36" i="11"/>
  <c r="H36" i="11"/>
  <c r="G36" i="11"/>
  <c r="E36" i="11"/>
  <c r="D36" i="11"/>
  <c r="N35" i="11"/>
  <c r="M35" i="11"/>
  <c r="K35" i="11"/>
  <c r="J35" i="11"/>
  <c r="H35" i="11"/>
  <c r="G35" i="11"/>
  <c r="I35" i="11"/>
  <c r="E35" i="11"/>
  <c r="D35" i="11"/>
  <c r="N34" i="11"/>
  <c r="M34" i="11"/>
  <c r="K34" i="11"/>
  <c r="J34" i="11"/>
  <c r="H34" i="11"/>
  <c r="G34" i="11"/>
  <c r="E34" i="11"/>
  <c r="D34" i="11"/>
  <c r="N33" i="11"/>
  <c r="M33" i="11"/>
  <c r="M32" i="11"/>
  <c r="K33" i="11"/>
  <c r="J33" i="11"/>
  <c r="H33" i="11"/>
  <c r="G33" i="11"/>
  <c r="E33" i="11"/>
  <c r="D33" i="11"/>
  <c r="N31" i="11"/>
  <c r="M31" i="11"/>
  <c r="K31" i="11"/>
  <c r="J31" i="11"/>
  <c r="H31" i="11"/>
  <c r="G31" i="11"/>
  <c r="E31" i="11"/>
  <c r="D31" i="11"/>
  <c r="N29" i="11"/>
  <c r="M29" i="11"/>
  <c r="K29" i="11"/>
  <c r="J29" i="11"/>
  <c r="H29" i="11"/>
  <c r="G29" i="11"/>
  <c r="E29" i="11"/>
  <c r="D29" i="11"/>
  <c r="N28" i="11"/>
  <c r="M28" i="11"/>
  <c r="K28" i="11"/>
  <c r="J28" i="11"/>
  <c r="H28" i="11"/>
  <c r="G28" i="11"/>
  <c r="E28" i="11"/>
  <c r="D28" i="11"/>
  <c r="N27" i="11"/>
  <c r="M27" i="11"/>
  <c r="K27" i="11"/>
  <c r="J27" i="11"/>
  <c r="H27" i="11"/>
  <c r="G27" i="11"/>
  <c r="E27" i="11"/>
  <c r="D27" i="11"/>
  <c r="N26" i="11"/>
  <c r="N30" i="11"/>
  <c r="M26" i="11"/>
  <c r="K26" i="11"/>
  <c r="J26" i="11"/>
  <c r="H26" i="11"/>
  <c r="G26" i="11"/>
  <c r="I26" i="11"/>
  <c r="E26" i="11"/>
  <c r="D26" i="11"/>
  <c r="D30" i="11"/>
  <c r="N25" i="11"/>
  <c r="M25" i="11"/>
  <c r="K25" i="11"/>
  <c r="J25" i="11"/>
  <c r="H25" i="11"/>
  <c r="G25" i="11"/>
  <c r="E25" i="11"/>
  <c r="D25" i="11"/>
  <c r="N22" i="11"/>
  <c r="M22" i="11"/>
  <c r="K22" i="11"/>
  <c r="J22" i="11"/>
  <c r="H22" i="11"/>
  <c r="G22" i="11"/>
  <c r="N21" i="11"/>
  <c r="O21" i="11"/>
  <c r="K21" i="11"/>
  <c r="L21" i="11"/>
  <c r="H21" i="11"/>
  <c r="I21" i="11"/>
  <c r="E21" i="11"/>
  <c r="F21" i="11"/>
  <c r="N20" i="11"/>
  <c r="M20" i="11"/>
  <c r="K20" i="11"/>
  <c r="J20" i="11"/>
  <c r="H20" i="11"/>
  <c r="G20" i="11"/>
  <c r="E20" i="11"/>
  <c r="D20" i="11"/>
  <c r="N19" i="11"/>
  <c r="M19" i="11"/>
  <c r="K19" i="11"/>
  <c r="J19" i="11"/>
  <c r="H19" i="11"/>
  <c r="G19" i="11"/>
  <c r="E19" i="11"/>
  <c r="D19" i="11"/>
  <c r="N18" i="11"/>
  <c r="M18" i="11"/>
  <c r="K18" i="11"/>
  <c r="J18" i="11"/>
  <c r="H18" i="11"/>
  <c r="G18" i="11"/>
  <c r="E18" i="11"/>
  <c r="D18" i="11"/>
  <c r="N17" i="11"/>
  <c r="O17" i="11"/>
  <c r="M17" i="11"/>
  <c r="L17" i="11"/>
  <c r="K17" i="11"/>
  <c r="J17" i="11"/>
  <c r="H17" i="11"/>
  <c r="G17" i="11"/>
  <c r="I17" i="11"/>
  <c r="E17" i="11"/>
  <c r="D17" i="11"/>
  <c r="F17" i="11"/>
  <c r="N16" i="11"/>
  <c r="M16" i="11"/>
  <c r="K16" i="11"/>
  <c r="J16" i="11"/>
  <c r="H16" i="11"/>
  <c r="G16" i="11"/>
  <c r="E16" i="11"/>
  <c r="D16" i="11"/>
  <c r="N15" i="11"/>
  <c r="M15" i="11"/>
  <c r="K15" i="11"/>
  <c r="J15" i="11"/>
  <c r="H15" i="11"/>
  <c r="G15" i="11"/>
  <c r="E15" i="11"/>
  <c r="D15" i="11"/>
  <c r="N14" i="11"/>
  <c r="M14" i="11"/>
  <c r="K14" i="11"/>
  <c r="J14" i="11"/>
  <c r="H14" i="11"/>
  <c r="G14" i="11"/>
  <c r="E14" i="11"/>
  <c r="D14" i="11"/>
  <c r="N13" i="11"/>
  <c r="M13" i="11"/>
  <c r="K13" i="11"/>
  <c r="J13" i="11"/>
  <c r="H13" i="11"/>
  <c r="G13" i="11"/>
  <c r="E13" i="11"/>
  <c r="D13" i="11"/>
  <c r="F13" i="11"/>
  <c r="N12" i="11"/>
  <c r="M12" i="11"/>
  <c r="K12" i="11"/>
  <c r="J12" i="11"/>
  <c r="H12" i="11"/>
  <c r="G12" i="11"/>
  <c r="E12" i="11"/>
  <c r="D12" i="11"/>
  <c r="N11" i="11"/>
  <c r="M11" i="11"/>
  <c r="K11" i="11"/>
  <c r="J11" i="11"/>
  <c r="H11" i="11"/>
  <c r="G11" i="11"/>
  <c r="E11" i="11"/>
  <c r="D11" i="11"/>
  <c r="N10" i="11"/>
  <c r="M10" i="11"/>
  <c r="K10" i="11"/>
  <c r="J10" i="11"/>
  <c r="H10" i="11"/>
  <c r="G10" i="11"/>
  <c r="E10" i="11"/>
  <c r="D10" i="11"/>
  <c r="F10" i="11"/>
  <c r="N9" i="11"/>
  <c r="M9" i="11"/>
  <c r="K9" i="11"/>
  <c r="J9" i="11"/>
  <c r="H9" i="11"/>
  <c r="G9" i="11"/>
  <c r="D9" i="11"/>
  <c r="E9" i="11"/>
  <c r="F9" i="11"/>
  <c r="N8" i="11"/>
  <c r="M8" i="11"/>
  <c r="K8" i="11"/>
  <c r="J8" i="11"/>
  <c r="H8" i="11"/>
  <c r="G8" i="11"/>
  <c r="E8" i="11"/>
  <c r="D8" i="11"/>
  <c r="N7" i="11"/>
  <c r="M7" i="11"/>
  <c r="K7" i="11"/>
  <c r="J7" i="11"/>
  <c r="H7" i="11"/>
  <c r="G7" i="11"/>
  <c r="E7" i="11"/>
  <c r="D7" i="11"/>
  <c r="N6" i="11"/>
  <c r="M6" i="11"/>
  <c r="K6" i="11"/>
  <c r="J6" i="11"/>
  <c r="H6" i="11"/>
  <c r="G6" i="11"/>
  <c r="E6" i="11"/>
  <c r="D6" i="11"/>
  <c r="L92" i="11"/>
  <c r="I10" i="11"/>
  <c r="O10" i="11"/>
  <c r="I12" i="11"/>
  <c r="O12" i="11"/>
  <c r="L26" i="11"/>
  <c r="L28" i="11"/>
  <c r="L31" i="11"/>
  <c r="L35" i="11"/>
  <c r="L37" i="11"/>
  <c r="L41" i="11"/>
  <c r="L42" i="11"/>
  <c r="L44" i="11"/>
  <c r="I27" i="11"/>
  <c r="N32" i="11"/>
  <c r="N40" i="11"/>
  <c r="N47" i="11"/>
  <c r="I36" i="11"/>
  <c r="F33" i="11"/>
  <c r="F35" i="11"/>
  <c r="F20" i="11"/>
  <c r="I7" i="11"/>
  <c r="F14" i="11"/>
  <c r="L89" i="11"/>
  <c r="I13" i="11"/>
  <c r="O15" i="11"/>
  <c r="I22" i="11"/>
  <c r="I31" i="11"/>
  <c r="H32" i="11"/>
  <c r="H40" i="11"/>
  <c r="I39" i="11"/>
  <c r="I41" i="11"/>
  <c r="O41" i="11"/>
  <c r="I42" i="11"/>
  <c r="O42" i="11"/>
  <c r="I43" i="11"/>
  <c r="O43" i="11"/>
  <c r="I44" i="11"/>
  <c r="O49" i="11"/>
  <c r="O82" i="11"/>
  <c r="O89" i="11"/>
  <c r="O92" i="11"/>
  <c r="J32" i="11"/>
  <c r="J40" i="11"/>
  <c r="L6" i="11"/>
  <c r="F7" i="11"/>
  <c r="F8" i="11"/>
  <c r="L8" i="11"/>
  <c r="O14" i="11"/>
  <c r="I16" i="11"/>
  <c r="F18" i="11"/>
  <c r="F19" i="11"/>
  <c r="L19" i="11"/>
  <c r="F28" i="11"/>
  <c r="F31" i="11"/>
  <c r="L33" i="11"/>
  <c r="E32" i="11"/>
  <c r="E40" i="11"/>
  <c r="F37" i="11"/>
  <c r="F39" i="11"/>
  <c r="I46" i="11"/>
  <c r="I49" i="11"/>
  <c r="M83" i="11"/>
  <c r="I82" i="11"/>
  <c r="I89" i="11"/>
  <c r="E23" i="11"/>
  <c r="L10" i="11"/>
  <c r="F11" i="11"/>
  <c r="F12" i="11"/>
  <c r="L12" i="11"/>
  <c r="I25" i="11"/>
  <c r="O25" i="11"/>
  <c r="G32" i="11"/>
  <c r="I34" i="11"/>
  <c r="O34" i="11"/>
  <c r="F41" i="11"/>
  <c r="F42" i="11"/>
  <c r="F44" i="11"/>
  <c r="O6" i="11"/>
  <c r="I8" i="11"/>
  <c r="O8" i="11"/>
  <c r="L14" i="11"/>
  <c r="F15" i="11"/>
  <c r="L15" i="11"/>
  <c r="F16" i="11"/>
  <c r="L16" i="11"/>
  <c r="I19" i="11"/>
  <c r="O19" i="11"/>
  <c r="O27" i="11"/>
  <c r="I28" i="11"/>
  <c r="I29" i="11"/>
  <c r="O29" i="11"/>
  <c r="O36" i="11"/>
  <c r="I37" i="11"/>
  <c r="O37" i="11"/>
  <c r="O38" i="11"/>
  <c r="L46" i="11"/>
  <c r="F49" i="11"/>
  <c r="L49" i="11"/>
  <c r="F81" i="11"/>
  <c r="F88" i="11"/>
  <c r="F82" i="11"/>
  <c r="F89" i="11"/>
  <c r="O32" i="11"/>
  <c r="F6" i="11"/>
  <c r="K23" i="11"/>
  <c r="L7" i="11"/>
  <c r="I9" i="11"/>
  <c r="O9" i="11"/>
  <c r="L11" i="11"/>
  <c r="O13" i="11"/>
  <c r="O16" i="11"/>
  <c r="L18" i="11"/>
  <c r="I20" i="11"/>
  <c r="O20" i="11"/>
  <c r="E30" i="11"/>
  <c r="F30" i="11"/>
  <c r="J30" i="11"/>
  <c r="F27" i="11"/>
  <c r="O28" i="11"/>
  <c r="L29" i="11"/>
  <c r="D32" i="11"/>
  <c r="D40" i="11"/>
  <c r="O33" i="11"/>
  <c r="L34" i="11"/>
  <c r="F36" i="11"/>
  <c r="L38" i="11"/>
  <c r="L43" i="11"/>
  <c r="O81" i="11"/>
  <c r="O88" i="11"/>
  <c r="I92" i="11"/>
  <c r="M23" i="11"/>
  <c r="G23" i="11"/>
  <c r="G30" i="11"/>
  <c r="I33" i="11"/>
  <c r="L39" i="11"/>
  <c r="D23" i="11"/>
  <c r="H23" i="11"/>
  <c r="N23" i="11"/>
  <c r="O7" i="11"/>
  <c r="L9" i="11"/>
  <c r="I11" i="11"/>
  <c r="O11" i="11"/>
  <c r="L13" i="11"/>
  <c r="I14" i="11"/>
  <c r="I15" i="11"/>
  <c r="I18" i="11"/>
  <c r="O18" i="11"/>
  <c r="L20" i="11"/>
  <c r="L22" i="11"/>
  <c r="F25" i="11"/>
  <c r="H30" i="11"/>
  <c r="O26" i="11"/>
  <c r="L27" i="11"/>
  <c r="F29" i="11"/>
  <c r="O31" i="11"/>
  <c r="K32" i="11"/>
  <c r="K40" i="11"/>
  <c r="F34" i="11"/>
  <c r="O35" i="11"/>
  <c r="L36" i="11"/>
  <c r="I38" i="11"/>
  <c r="O39" i="11"/>
  <c r="F43" i="11"/>
  <c r="O44" i="11"/>
  <c r="O46" i="11"/>
  <c r="G83" i="11"/>
  <c r="I83" i="11"/>
  <c r="I84" i="11"/>
  <c r="L81" i="11"/>
  <c r="L88" i="11"/>
  <c r="F92" i="11"/>
  <c r="L83" i="11"/>
  <c r="L84" i="11"/>
  <c r="M40" i="11"/>
  <c r="D83" i="11"/>
  <c r="F83" i="11"/>
  <c r="F84" i="11"/>
  <c r="J23" i="11"/>
  <c r="F26" i="11"/>
  <c r="F38" i="11"/>
  <c r="I81" i="11"/>
  <c r="I88" i="11"/>
  <c r="M30" i="11"/>
  <c r="O30" i="11"/>
  <c r="O22" i="11"/>
  <c r="K30" i="11"/>
  <c r="N83" i="11"/>
  <c r="I6" i="11"/>
  <c r="L25" i="11"/>
  <c r="L90" i="11"/>
  <c r="F23" i="11"/>
  <c r="O23" i="11"/>
  <c r="I23" i="11"/>
  <c r="F90" i="11"/>
  <c r="J47" i="11"/>
  <c r="J50" i="11"/>
  <c r="O83" i="11"/>
  <c r="O84" i="11"/>
  <c r="O90" i="11"/>
  <c r="I32" i="11"/>
  <c r="F40" i="11"/>
  <c r="L40" i="11"/>
  <c r="D47" i="11"/>
  <c r="H47" i="11"/>
  <c r="H50" i="11"/>
  <c r="G40" i="11"/>
  <c r="F32" i="11"/>
  <c r="O40" i="11"/>
  <c r="K47" i="11"/>
  <c r="K50" i="11"/>
  <c r="E47" i="11"/>
  <c r="E50" i="11"/>
  <c r="L32" i="11"/>
  <c r="L30" i="11"/>
  <c r="I90" i="11"/>
  <c r="N50" i="11"/>
  <c r="I30" i="11"/>
  <c r="L23" i="11"/>
  <c r="M47" i="11"/>
  <c r="F47" i="11"/>
  <c r="F50" i="11"/>
  <c r="F72" i="11"/>
  <c r="F76" i="11"/>
  <c r="F79" i="11"/>
  <c r="D50" i="11"/>
  <c r="I40" i="11"/>
  <c r="G47" i="11"/>
  <c r="L47" i="11"/>
  <c r="L50" i="11"/>
  <c r="L72" i="11"/>
  <c r="O47" i="11"/>
  <c r="O50" i="11"/>
  <c r="O72" i="11"/>
  <c r="M50" i="11"/>
  <c r="F78" i="11"/>
  <c r="G50" i="11"/>
  <c r="I47" i="11"/>
  <c r="I50" i="11"/>
  <c r="I72" i="11"/>
  <c r="O78" i="11"/>
  <c r="O76" i="11"/>
  <c r="O79" i="11"/>
  <c r="L78" i="11"/>
  <c r="L76" i="11"/>
  <c r="L79" i="11"/>
  <c r="I76" i="11"/>
  <c r="I79" i="11"/>
  <c r="I78" i="11"/>
  <c r="N92" i="10"/>
  <c r="M92" i="10"/>
  <c r="K92" i="10"/>
  <c r="J92" i="10"/>
  <c r="H92" i="10"/>
  <c r="G92" i="10"/>
  <c r="E92" i="10"/>
  <c r="D92" i="10"/>
  <c r="O86" i="10"/>
  <c r="L86" i="10"/>
  <c r="I86" i="10"/>
  <c r="F86" i="10"/>
  <c r="O85" i="10"/>
  <c r="L85" i="10"/>
  <c r="I85" i="10"/>
  <c r="F85" i="10"/>
  <c r="N82" i="10"/>
  <c r="M82" i="10"/>
  <c r="K82" i="10"/>
  <c r="J82" i="10"/>
  <c r="H82" i="10"/>
  <c r="G82" i="10"/>
  <c r="E82" i="10"/>
  <c r="D82" i="10"/>
  <c r="N81" i="10"/>
  <c r="N83" i="10"/>
  <c r="M81" i="10"/>
  <c r="M83" i="10"/>
  <c r="K81" i="10"/>
  <c r="J81" i="10"/>
  <c r="J83" i="10"/>
  <c r="H81" i="10"/>
  <c r="H83" i="10"/>
  <c r="G81" i="10"/>
  <c r="E81" i="10"/>
  <c r="D81" i="10"/>
  <c r="O74" i="10"/>
  <c r="L74" i="10"/>
  <c r="I74" i="10"/>
  <c r="F74" i="10"/>
  <c r="O73" i="10"/>
  <c r="O75" i="10"/>
  <c r="L73" i="10"/>
  <c r="L75" i="10"/>
  <c r="I73" i="10"/>
  <c r="I75" i="10"/>
  <c r="F73" i="10"/>
  <c r="O70" i="10"/>
  <c r="O71" i="10"/>
  <c r="L70" i="10"/>
  <c r="L71" i="10"/>
  <c r="I70" i="10"/>
  <c r="I71" i="10"/>
  <c r="F70" i="10"/>
  <c r="F71" i="10"/>
  <c r="O69" i="10"/>
  <c r="L69" i="10"/>
  <c r="I69" i="10"/>
  <c r="F69" i="10"/>
  <c r="O68" i="10"/>
  <c r="L68" i="10"/>
  <c r="I68" i="10"/>
  <c r="F68" i="10"/>
  <c r="O67" i="10"/>
  <c r="L67" i="10"/>
  <c r="I67" i="10"/>
  <c r="F67" i="10"/>
  <c r="O66" i="10"/>
  <c r="L66" i="10"/>
  <c r="I66" i="10"/>
  <c r="F66" i="10"/>
  <c r="O65" i="10"/>
  <c r="L65" i="10"/>
  <c r="I65" i="10"/>
  <c r="F65" i="10"/>
  <c r="O60" i="10"/>
  <c r="L60" i="10"/>
  <c r="I60" i="10"/>
  <c r="F60" i="10"/>
  <c r="O59" i="10"/>
  <c r="O61" i="10"/>
  <c r="O62" i="10"/>
  <c r="L59" i="10"/>
  <c r="L61" i="10"/>
  <c r="L62" i="10"/>
  <c r="I59" i="10"/>
  <c r="F59" i="10"/>
  <c r="O56" i="10"/>
  <c r="L56" i="10"/>
  <c r="I56" i="10"/>
  <c r="F56" i="10"/>
  <c r="O55" i="10"/>
  <c r="L55" i="10"/>
  <c r="I55" i="10"/>
  <c r="F55" i="10"/>
  <c r="O54" i="10"/>
  <c r="L54" i="10"/>
  <c r="I54" i="10"/>
  <c r="F54" i="10"/>
  <c r="O53" i="10"/>
  <c r="L53" i="10"/>
  <c r="I53" i="10"/>
  <c r="F53" i="10"/>
  <c r="N49" i="10"/>
  <c r="M49" i="10"/>
  <c r="K49" i="10"/>
  <c r="J49" i="10"/>
  <c r="H49" i="10"/>
  <c r="G49" i="10"/>
  <c r="I49" i="10"/>
  <c r="E49" i="10"/>
  <c r="D49" i="10"/>
  <c r="N46" i="10"/>
  <c r="M46" i="10"/>
  <c r="O46" i="10"/>
  <c r="K46" i="10"/>
  <c r="J46" i="10"/>
  <c r="H46" i="10"/>
  <c r="G46" i="10"/>
  <c r="I46" i="10"/>
  <c r="N45" i="10"/>
  <c r="O45" i="10"/>
  <c r="K45" i="10"/>
  <c r="L45" i="10"/>
  <c r="H45" i="10"/>
  <c r="I45" i="10"/>
  <c r="E45" i="10"/>
  <c r="F45" i="10"/>
  <c r="N44" i="10"/>
  <c r="M44" i="10"/>
  <c r="K44" i="10"/>
  <c r="J44" i="10"/>
  <c r="H44" i="10"/>
  <c r="G44" i="10"/>
  <c r="I44" i="10"/>
  <c r="E44" i="10"/>
  <c r="D44" i="10"/>
  <c r="N43" i="10"/>
  <c r="M43" i="10"/>
  <c r="K43" i="10"/>
  <c r="J43" i="10"/>
  <c r="H43" i="10"/>
  <c r="G43" i="10"/>
  <c r="E43" i="10"/>
  <c r="D43" i="10"/>
  <c r="N42" i="10"/>
  <c r="M42" i="10"/>
  <c r="K42" i="10"/>
  <c r="J42" i="10"/>
  <c r="H42" i="10"/>
  <c r="G42" i="10"/>
  <c r="E42" i="10"/>
  <c r="D42" i="10"/>
  <c r="N41" i="10"/>
  <c r="M41" i="10"/>
  <c r="K41" i="10"/>
  <c r="J41" i="10"/>
  <c r="H41" i="10"/>
  <c r="G41" i="10"/>
  <c r="E41" i="10"/>
  <c r="D41" i="10"/>
  <c r="N39" i="10"/>
  <c r="M39" i="10"/>
  <c r="K39" i="10"/>
  <c r="J39" i="10"/>
  <c r="H39" i="10"/>
  <c r="G39" i="10"/>
  <c r="E39" i="10"/>
  <c r="D39" i="10"/>
  <c r="N38" i="10"/>
  <c r="M38" i="10"/>
  <c r="K38" i="10"/>
  <c r="J38" i="10"/>
  <c r="H38" i="10"/>
  <c r="G38" i="10"/>
  <c r="E38" i="10"/>
  <c r="D38" i="10"/>
  <c r="N37" i="10"/>
  <c r="M37" i="10"/>
  <c r="K37" i="10"/>
  <c r="J37" i="10"/>
  <c r="H37" i="10"/>
  <c r="G37" i="10"/>
  <c r="E37" i="10"/>
  <c r="D37" i="10"/>
  <c r="N36" i="10"/>
  <c r="M36" i="10"/>
  <c r="K36" i="10"/>
  <c r="J36" i="10"/>
  <c r="H36" i="10"/>
  <c r="G36" i="10"/>
  <c r="E36" i="10"/>
  <c r="D36" i="10"/>
  <c r="N35" i="10"/>
  <c r="M35" i="10"/>
  <c r="K35" i="10"/>
  <c r="J35" i="10"/>
  <c r="H35" i="10"/>
  <c r="G35" i="10"/>
  <c r="E35" i="10"/>
  <c r="D35" i="10"/>
  <c r="N34" i="10"/>
  <c r="M34" i="10"/>
  <c r="K34" i="10"/>
  <c r="J34" i="10"/>
  <c r="H34" i="10"/>
  <c r="G34" i="10"/>
  <c r="E34" i="10"/>
  <c r="D34" i="10"/>
  <c r="N33" i="10"/>
  <c r="M33" i="10"/>
  <c r="K33" i="10"/>
  <c r="J33" i="10"/>
  <c r="H33" i="10"/>
  <c r="G33" i="10"/>
  <c r="E33" i="10"/>
  <c r="E32" i="10"/>
  <c r="D33" i="10"/>
  <c r="D32" i="10"/>
  <c r="N32" i="10"/>
  <c r="N31" i="10"/>
  <c r="M31" i="10"/>
  <c r="O31" i="10"/>
  <c r="K31" i="10"/>
  <c r="J31" i="10"/>
  <c r="H31" i="10"/>
  <c r="G31" i="10"/>
  <c r="I31" i="10"/>
  <c r="E31" i="10"/>
  <c r="D31" i="10"/>
  <c r="N29" i="10"/>
  <c r="M29" i="10"/>
  <c r="K29" i="10"/>
  <c r="J29" i="10"/>
  <c r="H29" i="10"/>
  <c r="G29" i="10"/>
  <c r="I29" i="10"/>
  <c r="E29" i="10"/>
  <c r="D29" i="10"/>
  <c r="N28" i="10"/>
  <c r="M28" i="10"/>
  <c r="O28" i="10"/>
  <c r="K28" i="10"/>
  <c r="J28" i="10"/>
  <c r="H28" i="10"/>
  <c r="G28" i="10"/>
  <c r="E28" i="10"/>
  <c r="D28" i="10"/>
  <c r="N27" i="10"/>
  <c r="M27" i="10"/>
  <c r="K27" i="10"/>
  <c r="J27" i="10"/>
  <c r="H27" i="10"/>
  <c r="G27" i="10"/>
  <c r="I27" i="10"/>
  <c r="E27" i="10"/>
  <c r="D27" i="10"/>
  <c r="N26" i="10"/>
  <c r="M26" i="10"/>
  <c r="K26" i="10"/>
  <c r="J26" i="10"/>
  <c r="H26" i="10"/>
  <c r="G26" i="10"/>
  <c r="E26" i="10"/>
  <c r="E30" i="10"/>
  <c r="D26" i="10"/>
  <c r="N25" i="10"/>
  <c r="M25" i="10"/>
  <c r="K25" i="10"/>
  <c r="J25" i="10"/>
  <c r="H25" i="10"/>
  <c r="G25" i="10"/>
  <c r="E25" i="10"/>
  <c r="D25" i="10"/>
  <c r="N22" i="10"/>
  <c r="M22" i="10"/>
  <c r="K22" i="10"/>
  <c r="J22" i="10"/>
  <c r="H22" i="10"/>
  <c r="G22" i="10"/>
  <c r="I22" i="10"/>
  <c r="N21" i="10"/>
  <c r="O21" i="10"/>
  <c r="K21" i="10"/>
  <c r="L21" i="10"/>
  <c r="H21" i="10"/>
  <c r="I21" i="10"/>
  <c r="E21" i="10"/>
  <c r="F21" i="10"/>
  <c r="N20" i="10"/>
  <c r="M20" i="10"/>
  <c r="K20" i="10"/>
  <c r="J20" i="10"/>
  <c r="L20" i="10"/>
  <c r="H20" i="10"/>
  <c r="G20" i="10"/>
  <c r="E20" i="10"/>
  <c r="D20" i="10"/>
  <c r="F20" i="10"/>
  <c r="N19" i="10"/>
  <c r="M19" i="10"/>
  <c r="K19" i="10"/>
  <c r="J19" i="10"/>
  <c r="L19" i="10"/>
  <c r="H19" i="10"/>
  <c r="G19" i="10"/>
  <c r="E19" i="10"/>
  <c r="D19" i="10"/>
  <c r="F19" i="10"/>
  <c r="N18" i="10"/>
  <c r="M18" i="10"/>
  <c r="K18" i="10"/>
  <c r="J18" i="10"/>
  <c r="L18" i="10"/>
  <c r="H18" i="10"/>
  <c r="G18" i="10"/>
  <c r="E18" i="10"/>
  <c r="D18" i="10"/>
  <c r="N17" i="10"/>
  <c r="O17" i="10"/>
  <c r="M17" i="10"/>
  <c r="L17" i="10"/>
  <c r="K17" i="10"/>
  <c r="J17" i="10"/>
  <c r="H17" i="10"/>
  <c r="G17" i="10"/>
  <c r="I17" i="10"/>
  <c r="E17" i="10"/>
  <c r="D17" i="10"/>
  <c r="F17" i="10"/>
  <c r="N16" i="10"/>
  <c r="M16" i="10"/>
  <c r="K16" i="10"/>
  <c r="J16" i="10"/>
  <c r="H16" i="10"/>
  <c r="G16" i="10"/>
  <c r="E16" i="10"/>
  <c r="D16" i="10"/>
  <c r="N15" i="10"/>
  <c r="M15" i="10"/>
  <c r="K15" i="10"/>
  <c r="J15" i="10"/>
  <c r="H15" i="10"/>
  <c r="G15" i="10"/>
  <c r="E15" i="10"/>
  <c r="D15" i="10"/>
  <c r="N14" i="10"/>
  <c r="M14" i="10"/>
  <c r="K14" i="10"/>
  <c r="J14" i="10"/>
  <c r="H14" i="10"/>
  <c r="G14" i="10"/>
  <c r="E14" i="10"/>
  <c r="D14" i="10"/>
  <c r="N13" i="10"/>
  <c r="M13" i="10"/>
  <c r="K13" i="10"/>
  <c r="J13" i="10"/>
  <c r="H13" i="10"/>
  <c r="G13" i="10"/>
  <c r="E13" i="10"/>
  <c r="D13" i="10"/>
  <c r="N12" i="10"/>
  <c r="M12" i="10"/>
  <c r="K12" i="10"/>
  <c r="J12" i="10"/>
  <c r="H12" i="10"/>
  <c r="G12" i="10"/>
  <c r="E12" i="10"/>
  <c r="D12" i="10"/>
  <c r="N11" i="10"/>
  <c r="M11" i="10"/>
  <c r="K11" i="10"/>
  <c r="J11" i="10"/>
  <c r="H11" i="10"/>
  <c r="G11" i="10"/>
  <c r="E11" i="10"/>
  <c r="D11" i="10"/>
  <c r="N10" i="10"/>
  <c r="M10" i="10"/>
  <c r="K10" i="10"/>
  <c r="J10" i="10"/>
  <c r="H10" i="10"/>
  <c r="G10" i="10"/>
  <c r="E10" i="10"/>
  <c r="D10" i="10"/>
  <c r="N9" i="10"/>
  <c r="M9" i="10"/>
  <c r="K9" i="10"/>
  <c r="J9" i="10"/>
  <c r="H9" i="10"/>
  <c r="G9" i="10"/>
  <c r="E9" i="10"/>
  <c r="D9" i="10"/>
  <c r="N8" i="10"/>
  <c r="M8" i="10"/>
  <c r="K8" i="10"/>
  <c r="J8" i="10"/>
  <c r="H8" i="10"/>
  <c r="G8" i="10"/>
  <c r="E8" i="10"/>
  <c r="D8" i="10"/>
  <c r="N7" i="10"/>
  <c r="M7" i="10"/>
  <c r="K7" i="10"/>
  <c r="J7" i="10"/>
  <c r="H7" i="10"/>
  <c r="G7" i="10"/>
  <c r="E7" i="10"/>
  <c r="D7" i="10"/>
  <c r="N6" i="10"/>
  <c r="M6" i="10"/>
  <c r="K6" i="10"/>
  <c r="J6" i="10"/>
  <c r="H6" i="10"/>
  <c r="G6" i="10"/>
  <c r="E6" i="10"/>
  <c r="D6" i="10"/>
  <c r="F61" i="10"/>
  <c r="F62" i="10"/>
  <c r="I61" i="10"/>
  <c r="I62" i="10"/>
  <c r="F10" i="10"/>
  <c r="I8" i="10"/>
  <c r="O8" i="10"/>
  <c r="O9" i="10"/>
  <c r="I12" i="10"/>
  <c r="O12" i="10"/>
  <c r="O13" i="10"/>
  <c r="I33" i="10"/>
  <c r="O33" i="10"/>
  <c r="L41" i="10"/>
  <c r="L42" i="10"/>
  <c r="L43" i="10"/>
  <c r="F12" i="10"/>
  <c r="I16" i="10"/>
  <c r="O16" i="10"/>
  <c r="I34" i="10"/>
  <c r="I35" i="10"/>
  <c r="O35" i="10"/>
  <c r="I36" i="10"/>
  <c r="I43" i="10"/>
  <c r="O49" i="10"/>
  <c r="F6" i="10"/>
  <c r="F8" i="10"/>
  <c r="L8" i="10"/>
  <c r="F9" i="10"/>
  <c r="L9" i="10"/>
  <c r="O18" i="10"/>
  <c r="O20" i="10"/>
  <c r="L28" i="10"/>
  <c r="F29" i="10"/>
  <c r="L31" i="10"/>
  <c r="L46" i="10"/>
  <c r="F49" i="10"/>
  <c r="L49" i="10"/>
  <c r="L82" i="10"/>
  <c r="L89" i="10"/>
  <c r="F92" i="10"/>
  <c r="L92" i="10"/>
  <c r="I11" i="10"/>
  <c r="I15" i="10"/>
  <c r="L12" i="10"/>
  <c r="F13" i="10"/>
  <c r="L13" i="10"/>
  <c r="F14" i="10"/>
  <c r="F16" i="10"/>
  <c r="L16" i="10"/>
  <c r="L33" i="10"/>
  <c r="F34" i="10"/>
  <c r="L35" i="10"/>
  <c r="F36" i="10"/>
  <c r="I39" i="10"/>
  <c r="I92" i="10"/>
  <c r="O92" i="10"/>
  <c r="I7" i="10"/>
  <c r="H32" i="10"/>
  <c r="H40" i="10"/>
  <c r="E23" i="10"/>
  <c r="L6" i="10"/>
  <c r="F7" i="10"/>
  <c r="L7" i="10"/>
  <c r="I9" i="10"/>
  <c r="I10" i="10"/>
  <c r="O10" i="10"/>
  <c r="O11" i="10"/>
  <c r="L14" i="10"/>
  <c r="F15" i="10"/>
  <c r="L15" i="10"/>
  <c r="F18" i="10"/>
  <c r="I25" i="10"/>
  <c r="O25" i="10"/>
  <c r="I26" i="10"/>
  <c r="O26" i="10"/>
  <c r="L27" i="10"/>
  <c r="I37" i="10"/>
  <c r="O37" i="10"/>
  <c r="I38" i="10"/>
  <c r="I41" i="10"/>
  <c r="L44" i="10"/>
  <c r="F81" i="10"/>
  <c r="F88" i="10"/>
  <c r="F82" i="10"/>
  <c r="F89" i="10"/>
  <c r="O82" i="10"/>
  <c r="O89" i="10"/>
  <c r="I6" i="10"/>
  <c r="O6" i="10"/>
  <c r="O7" i="10"/>
  <c r="L10" i="10"/>
  <c r="F11" i="10"/>
  <c r="L11" i="10"/>
  <c r="I13" i="10"/>
  <c r="I14" i="10"/>
  <c r="O14" i="10"/>
  <c r="O15" i="10"/>
  <c r="I19" i="10"/>
  <c r="L22" i="10"/>
  <c r="F25" i="10"/>
  <c r="J30" i="10"/>
  <c r="F27" i="10"/>
  <c r="I28" i="10"/>
  <c r="K32" i="10"/>
  <c r="K40" i="10"/>
  <c r="L37" i="10"/>
  <c r="L39" i="10"/>
  <c r="I42" i="10"/>
  <c r="O44" i="10"/>
  <c r="I82" i="10"/>
  <c r="I89" i="10"/>
  <c r="D23" i="10"/>
  <c r="H30" i="10"/>
  <c r="G32" i="10"/>
  <c r="D40" i="10"/>
  <c r="N40" i="10"/>
  <c r="G83" i="10"/>
  <c r="I83" i="10"/>
  <c r="I84" i="10"/>
  <c r="L81" i="10"/>
  <c r="L88" i="10"/>
  <c r="F32" i="10"/>
  <c r="H23" i="10"/>
  <c r="N23" i="10"/>
  <c r="I18" i="10"/>
  <c r="O19" i="10"/>
  <c r="O22" i="10"/>
  <c r="D30" i="10"/>
  <c r="F30" i="10"/>
  <c r="N30" i="10"/>
  <c r="O27" i="10"/>
  <c r="L29" i="10"/>
  <c r="F31" i="10"/>
  <c r="M32" i="10"/>
  <c r="O32" i="10"/>
  <c r="L34" i="10"/>
  <c r="F35" i="10"/>
  <c r="O36" i="10"/>
  <c r="E40" i="10"/>
  <c r="E47" i="10"/>
  <c r="L38" i="10"/>
  <c r="F39" i="10"/>
  <c r="O39" i="10"/>
  <c r="F42" i="10"/>
  <c r="O42" i="10"/>
  <c r="F44" i="10"/>
  <c r="O83" i="10"/>
  <c r="O84" i="10"/>
  <c r="F75" i="10"/>
  <c r="G23" i="10"/>
  <c r="K23" i="10"/>
  <c r="I20" i="10"/>
  <c r="G30" i="10"/>
  <c r="L26" i="10"/>
  <c r="F28" i="10"/>
  <c r="O29" i="10"/>
  <c r="J32" i="10"/>
  <c r="F33" i="10"/>
  <c r="O34" i="10"/>
  <c r="L36" i="10"/>
  <c r="F37" i="10"/>
  <c r="O38" i="10"/>
  <c r="F41" i="10"/>
  <c r="O41" i="10"/>
  <c r="F43" i="10"/>
  <c r="O43" i="10"/>
  <c r="E83" i="10"/>
  <c r="K83" i="10"/>
  <c r="L83" i="10"/>
  <c r="L84" i="10"/>
  <c r="O81" i="10"/>
  <c r="O88" i="10"/>
  <c r="M30" i="10"/>
  <c r="J23" i="10"/>
  <c r="F26" i="10"/>
  <c r="F38" i="10"/>
  <c r="I81" i="10"/>
  <c r="I88" i="10"/>
  <c r="M23" i="10"/>
  <c r="D83" i="10"/>
  <c r="K30" i="10"/>
  <c r="L25" i="10"/>
  <c r="O90" i="10"/>
  <c r="I23" i="10"/>
  <c r="I32" i="10"/>
  <c r="L90" i="10"/>
  <c r="I90" i="10"/>
  <c r="O30" i="10"/>
  <c r="F90" i="10"/>
  <c r="G40" i="10"/>
  <c r="G47" i="10"/>
  <c r="G50" i="10"/>
  <c r="L32" i="10"/>
  <c r="I40" i="10"/>
  <c r="I30" i="10"/>
  <c r="F23" i="10"/>
  <c r="E50" i="10"/>
  <c r="N47" i="10"/>
  <c r="N50" i="10"/>
  <c r="K47" i="10"/>
  <c r="K50" i="10"/>
  <c r="J40" i="10"/>
  <c r="L40" i="10"/>
  <c r="M40" i="10"/>
  <c r="O40" i="10"/>
  <c r="F40" i="10"/>
  <c r="L30" i="10"/>
  <c r="D47" i="10"/>
  <c r="H47" i="10"/>
  <c r="H50" i="10"/>
  <c r="F83" i="10"/>
  <c r="F84" i="10"/>
  <c r="O23" i="10"/>
  <c r="L23" i="10"/>
  <c r="I47" i="10"/>
  <c r="I50" i="10"/>
  <c r="I72" i="10"/>
  <c r="I78" i="10"/>
  <c r="J47" i="10"/>
  <c r="L47" i="10"/>
  <c r="L50" i="10"/>
  <c r="L72" i="10"/>
  <c r="M47" i="10"/>
  <c r="O47" i="10"/>
  <c r="O50" i="10"/>
  <c r="O72" i="10"/>
  <c r="F47" i="10"/>
  <c r="F50" i="10"/>
  <c r="F72" i="10"/>
  <c r="F76" i="10"/>
  <c r="F79" i="10"/>
  <c r="D50" i="10"/>
  <c r="I76" i="10"/>
  <c r="I79" i="10"/>
  <c r="F78" i="10"/>
  <c r="M50" i="10"/>
  <c r="J50" i="10"/>
  <c r="O78" i="10"/>
  <c r="O76" i="10"/>
  <c r="O79" i="10"/>
  <c r="L78" i="10"/>
  <c r="L76" i="10"/>
  <c r="L79" i="10"/>
  <c r="N92" i="9"/>
  <c r="M92" i="9"/>
  <c r="K92" i="9"/>
  <c r="J92" i="9"/>
  <c r="H92" i="9"/>
  <c r="G92" i="9"/>
  <c r="E92" i="9"/>
  <c r="D92" i="9"/>
  <c r="O86" i="9"/>
  <c r="L86" i="9"/>
  <c r="I86" i="9"/>
  <c r="F86" i="9"/>
  <c r="O85" i="9"/>
  <c r="L85" i="9"/>
  <c r="I85" i="9"/>
  <c r="F85" i="9"/>
  <c r="N82" i="9"/>
  <c r="M82" i="9"/>
  <c r="K82" i="9"/>
  <c r="J82" i="9"/>
  <c r="H82" i="9"/>
  <c r="G82" i="9"/>
  <c r="E82" i="9"/>
  <c r="D82" i="9"/>
  <c r="N81" i="9"/>
  <c r="N83" i="9"/>
  <c r="M81" i="9"/>
  <c r="K81" i="9"/>
  <c r="J81" i="9"/>
  <c r="J83" i="9"/>
  <c r="H81" i="9"/>
  <c r="G81" i="9"/>
  <c r="E81" i="9"/>
  <c r="D81" i="9"/>
  <c r="O74" i="9"/>
  <c r="L74" i="9"/>
  <c r="I74" i="9"/>
  <c r="F74" i="9"/>
  <c r="O73" i="9"/>
  <c r="O75" i="9"/>
  <c r="L73" i="9"/>
  <c r="L75" i="9"/>
  <c r="I73" i="9"/>
  <c r="I75" i="9"/>
  <c r="F73" i="9"/>
  <c r="F75" i="9"/>
  <c r="O70" i="9"/>
  <c r="O71" i="9"/>
  <c r="L70" i="9"/>
  <c r="L71" i="9"/>
  <c r="I70" i="9"/>
  <c r="I71" i="9"/>
  <c r="F70" i="9"/>
  <c r="F71" i="9"/>
  <c r="O69" i="9"/>
  <c r="L69" i="9"/>
  <c r="I69" i="9"/>
  <c r="F69" i="9"/>
  <c r="O68" i="9"/>
  <c r="L68" i="9"/>
  <c r="I68" i="9"/>
  <c r="F68" i="9"/>
  <c r="O67" i="9"/>
  <c r="L67" i="9"/>
  <c r="I67" i="9"/>
  <c r="F67" i="9"/>
  <c r="O66" i="9"/>
  <c r="L66" i="9"/>
  <c r="I66" i="9"/>
  <c r="F66" i="9"/>
  <c r="O65" i="9"/>
  <c r="L65" i="9"/>
  <c r="I65" i="9"/>
  <c r="F65" i="9"/>
  <c r="O60" i="9"/>
  <c r="L60" i="9"/>
  <c r="I60" i="9"/>
  <c r="F60" i="9"/>
  <c r="O59" i="9"/>
  <c r="O61" i="9"/>
  <c r="O62" i="9"/>
  <c r="L59" i="9"/>
  <c r="L61" i="9"/>
  <c r="L62" i="9"/>
  <c r="I59" i="9"/>
  <c r="I61" i="9"/>
  <c r="I62" i="9"/>
  <c r="F59" i="9"/>
  <c r="F61" i="9"/>
  <c r="F62" i="9"/>
  <c r="O56" i="9"/>
  <c r="L56" i="9"/>
  <c r="I56" i="9"/>
  <c r="F56" i="9"/>
  <c r="O55" i="9"/>
  <c r="L55" i="9"/>
  <c r="I55" i="9"/>
  <c r="F55" i="9"/>
  <c r="O54" i="9"/>
  <c r="L54" i="9"/>
  <c r="I54" i="9"/>
  <c r="F54" i="9"/>
  <c r="O53" i="9"/>
  <c r="L53" i="9"/>
  <c r="I53" i="9"/>
  <c r="F53" i="9"/>
  <c r="N49" i="9"/>
  <c r="M49" i="9"/>
  <c r="K49" i="9"/>
  <c r="J49" i="9"/>
  <c r="H49" i="9"/>
  <c r="G49" i="9"/>
  <c r="E49" i="9"/>
  <c r="D49" i="9"/>
  <c r="N46" i="9"/>
  <c r="M46" i="9"/>
  <c r="K46" i="9"/>
  <c r="J46" i="9"/>
  <c r="H46" i="9"/>
  <c r="G46" i="9"/>
  <c r="N45" i="9"/>
  <c r="O45" i="9"/>
  <c r="K45" i="9"/>
  <c r="L45" i="9"/>
  <c r="H45" i="9"/>
  <c r="I45" i="9"/>
  <c r="E45" i="9"/>
  <c r="F45" i="9"/>
  <c r="N44" i="9"/>
  <c r="M44" i="9"/>
  <c r="K44" i="9"/>
  <c r="J44" i="9"/>
  <c r="H44" i="9"/>
  <c r="G44" i="9"/>
  <c r="E44" i="9"/>
  <c r="D44" i="9"/>
  <c r="N43" i="9"/>
  <c r="M43" i="9"/>
  <c r="K43" i="9"/>
  <c r="J43" i="9"/>
  <c r="H43" i="9"/>
  <c r="G43" i="9"/>
  <c r="E43" i="9"/>
  <c r="D43" i="9"/>
  <c r="N42" i="9"/>
  <c r="M42" i="9"/>
  <c r="K42" i="9"/>
  <c r="J42" i="9"/>
  <c r="H42" i="9"/>
  <c r="G42" i="9"/>
  <c r="E42" i="9"/>
  <c r="D42" i="9"/>
  <c r="N41" i="9"/>
  <c r="M41" i="9"/>
  <c r="K41" i="9"/>
  <c r="J41" i="9"/>
  <c r="H41" i="9"/>
  <c r="G41" i="9"/>
  <c r="E41" i="9"/>
  <c r="D41" i="9"/>
  <c r="N39" i="9"/>
  <c r="M39" i="9"/>
  <c r="K39" i="9"/>
  <c r="J39" i="9"/>
  <c r="H39" i="9"/>
  <c r="G39" i="9"/>
  <c r="E39" i="9"/>
  <c r="D39" i="9"/>
  <c r="N38" i="9"/>
  <c r="M38" i="9"/>
  <c r="K38" i="9"/>
  <c r="J38" i="9"/>
  <c r="H38" i="9"/>
  <c r="G38" i="9"/>
  <c r="E38" i="9"/>
  <c r="D38" i="9"/>
  <c r="N37" i="9"/>
  <c r="M37" i="9"/>
  <c r="K37" i="9"/>
  <c r="J37" i="9"/>
  <c r="H37" i="9"/>
  <c r="G37" i="9"/>
  <c r="E37" i="9"/>
  <c r="D37" i="9"/>
  <c r="N36" i="9"/>
  <c r="M36" i="9"/>
  <c r="K36" i="9"/>
  <c r="J36" i="9"/>
  <c r="H36" i="9"/>
  <c r="G36" i="9"/>
  <c r="E36" i="9"/>
  <c r="D36" i="9"/>
  <c r="N35" i="9"/>
  <c r="M35" i="9"/>
  <c r="K35" i="9"/>
  <c r="J35" i="9"/>
  <c r="H35" i="9"/>
  <c r="G35" i="9"/>
  <c r="E35" i="9"/>
  <c r="D35" i="9"/>
  <c r="N34" i="9"/>
  <c r="M34" i="9"/>
  <c r="K34" i="9"/>
  <c r="J34" i="9"/>
  <c r="H34" i="9"/>
  <c r="G34" i="9"/>
  <c r="E34" i="9"/>
  <c r="D34" i="9"/>
  <c r="N33" i="9"/>
  <c r="N32" i="9"/>
  <c r="M33" i="9"/>
  <c r="K33" i="9"/>
  <c r="J33" i="9"/>
  <c r="J32" i="9"/>
  <c r="H33" i="9"/>
  <c r="H32" i="9"/>
  <c r="G33" i="9"/>
  <c r="E33" i="9"/>
  <c r="D33" i="9"/>
  <c r="N31" i="9"/>
  <c r="M31" i="9"/>
  <c r="K31" i="9"/>
  <c r="J31" i="9"/>
  <c r="H31" i="9"/>
  <c r="G31" i="9"/>
  <c r="E31" i="9"/>
  <c r="D31" i="9"/>
  <c r="N29" i="9"/>
  <c r="M29" i="9"/>
  <c r="K29" i="9"/>
  <c r="J29" i="9"/>
  <c r="H29" i="9"/>
  <c r="G29" i="9"/>
  <c r="E29" i="9"/>
  <c r="D29" i="9"/>
  <c r="N28" i="9"/>
  <c r="M28" i="9"/>
  <c r="K28" i="9"/>
  <c r="J28" i="9"/>
  <c r="H28" i="9"/>
  <c r="G28" i="9"/>
  <c r="E28" i="9"/>
  <c r="D28" i="9"/>
  <c r="N27" i="9"/>
  <c r="M27" i="9"/>
  <c r="K27" i="9"/>
  <c r="J27" i="9"/>
  <c r="H27" i="9"/>
  <c r="G27" i="9"/>
  <c r="E27" i="9"/>
  <c r="D27" i="9"/>
  <c r="N26" i="9"/>
  <c r="M26" i="9"/>
  <c r="K26" i="9"/>
  <c r="J26" i="9"/>
  <c r="H26" i="9"/>
  <c r="G26" i="9"/>
  <c r="E26" i="9"/>
  <c r="D26" i="9"/>
  <c r="N25" i="9"/>
  <c r="M25" i="9"/>
  <c r="K25" i="9"/>
  <c r="J25" i="9"/>
  <c r="H25" i="9"/>
  <c r="G25" i="9"/>
  <c r="E25" i="9"/>
  <c r="D25" i="9"/>
  <c r="N22" i="9"/>
  <c r="M22" i="9"/>
  <c r="K22" i="9"/>
  <c r="J22" i="9"/>
  <c r="H22" i="9"/>
  <c r="G22" i="9"/>
  <c r="N21" i="9"/>
  <c r="O21" i="9"/>
  <c r="K21" i="9"/>
  <c r="L21" i="9"/>
  <c r="H21" i="9"/>
  <c r="I21" i="9"/>
  <c r="E21" i="9"/>
  <c r="F21" i="9"/>
  <c r="N20" i="9"/>
  <c r="M20" i="9"/>
  <c r="K20" i="9"/>
  <c r="J20" i="9"/>
  <c r="H20" i="9"/>
  <c r="G20" i="9"/>
  <c r="E20" i="9"/>
  <c r="D20" i="9"/>
  <c r="N19" i="9"/>
  <c r="M19" i="9"/>
  <c r="K19" i="9"/>
  <c r="J19" i="9"/>
  <c r="H19" i="9"/>
  <c r="G19" i="9"/>
  <c r="E19" i="9"/>
  <c r="D19" i="9"/>
  <c r="N18" i="9"/>
  <c r="M18" i="9"/>
  <c r="K18" i="9"/>
  <c r="J18" i="9"/>
  <c r="H18" i="9"/>
  <c r="G18" i="9"/>
  <c r="E18" i="9"/>
  <c r="D18" i="9"/>
  <c r="N17" i="9"/>
  <c r="O17" i="9"/>
  <c r="M17" i="9"/>
  <c r="L17" i="9"/>
  <c r="K17" i="9"/>
  <c r="J17" i="9"/>
  <c r="H17" i="9"/>
  <c r="G17" i="9"/>
  <c r="I17" i="9"/>
  <c r="E17" i="9"/>
  <c r="D17" i="9"/>
  <c r="F17" i="9"/>
  <c r="N16" i="9"/>
  <c r="M16" i="9"/>
  <c r="K16" i="9"/>
  <c r="J16" i="9"/>
  <c r="H16" i="9"/>
  <c r="G16" i="9"/>
  <c r="E16" i="9"/>
  <c r="D16" i="9"/>
  <c r="N15" i="9"/>
  <c r="M15" i="9"/>
  <c r="K15" i="9"/>
  <c r="J15" i="9"/>
  <c r="H15" i="9"/>
  <c r="G15" i="9"/>
  <c r="E15" i="9"/>
  <c r="D15" i="9"/>
  <c r="N14" i="9"/>
  <c r="M14" i="9"/>
  <c r="K14" i="9"/>
  <c r="J14" i="9"/>
  <c r="H14" i="9"/>
  <c r="G14" i="9"/>
  <c r="E14" i="9"/>
  <c r="D14" i="9"/>
  <c r="N13" i="9"/>
  <c r="M13" i="9"/>
  <c r="K13" i="9"/>
  <c r="J13" i="9"/>
  <c r="H13" i="9"/>
  <c r="G13" i="9"/>
  <c r="E13" i="9"/>
  <c r="D13" i="9"/>
  <c r="N12" i="9"/>
  <c r="M12" i="9"/>
  <c r="K12" i="9"/>
  <c r="J12" i="9"/>
  <c r="H12" i="9"/>
  <c r="G12" i="9"/>
  <c r="E12" i="9"/>
  <c r="D12" i="9"/>
  <c r="N11" i="9"/>
  <c r="M11" i="9"/>
  <c r="K11" i="9"/>
  <c r="J11" i="9"/>
  <c r="H11" i="9"/>
  <c r="G11" i="9"/>
  <c r="E11" i="9"/>
  <c r="D11" i="9"/>
  <c r="N10" i="9"/>
  <c r="M10" i="9"/>
  <c r="K10" i="9"/>
  <c r="J10" i="9"/>
  <c r="H10" i="9"/>
  <c r="G10" i="9"/>
  <c r="E10" i="9"/>
  <c r="D10" i="9"/>
  <c r="N9" i="9"/>
  <c r="M9" i="9"/>
  <c r="K9" i="9"/>
  <c r="J9" i="9"/>
  <c r="H9" i="9"/>
  <c r="G9" i="9"/>
  <c r="E9" i="9"/>
  <c r="D9" i="9"/>
  <c r="N8" i="9"/>
  <c r="M8" i="9"/>
  <c r="K8" i="9"/>
  <c r="J8" i="9"/>
  <c r="H8" i="9"/>
  <c r="G8" i="9"/>
  <c r="E8" i="9"/>
  <c r="D8" i="9"/>
  <c r="N7" i="9"/>
  <c r="M7" i="9"/>
  <c r="K7" i="9"/>
  <c r="J7" i="9"/>
  <c r="H7" i="9"/>
  <c r="G7" i="9"/>
  <c r="E7" i="9"/>
  <c r="D7" i="9"/>
  <c r="N6" i="9"/>
  <c r="M6" i="9"/>
  <c r="K6" i="9"/>
  <c r="J6" i="9"/>
  <c r="H6" i="9"/>
  <c r="G6" i="9"/>
  <c r="E6" i="9"/>
  <c r="D6" i="9"/>
  <c r="D32" i="9"/>
  <c r="F26" i="9"/>
  <c r="I29" i="9"/>
  <c r="I31" i="9"/>
  <c r="I38" i="9"/>
  <c r="I39" i="9"/>
  <c r="I41" i="9"/>
  <c r="O42" i="9"/>
  <c r="I43" i="9"/>
  <c r="O43" i="9"/>
  <c r="I44" i="9"/>
  <c r="L46" i="9"/>
  <c r="F49" i="9"/>
  <c r="L49" i="9"/>
  <c r="F81" i="9"/>
  <c r="F88" i="9"/>
  <c r="O8" i="9"/>
  <c r="O9" i="9"/>
  <c r="O12" i="9"/>
  <c r="O10" i="9"/>
  <c r="I28" i="9"/>
  <c r="O13" i="9"/>
  <c r="O14" i="9"/>
  <c r="L82" i="9"/>
  <c r="L89" i="9"/>
  <c r="L81" i="9"/>
  <c r="L88" i="9"/>
  <c r="L90" i="9"/>
  <c r="F6" i="9"/>
  <c r="J23" i="9"/>
  <c r="F7" i="9"/>
  <c r="F9" i="9"/>
  <c r="L9" i="9"/>
  <c r="F10" i="9"/>
  <c r="L10" i="9"/>
  <c r="F11" i="9"/>
  <c r="L12" i="9"/>
  <c r="L16" i="9"/>
  <c r="F31" i="9"/>
  <c r="F43" i="9"/>
  <c r="F44" i="9"/>
  <c r="O82" i="9"/>
  <c r="O92" i="9"/>
  <c r="O35" i="9"/>
  <c r="O18" i="9"/>
  <c r="O20" i="9"/>
  <c r="L28" i="9"/>
  <c r="F36" i="9"/>
  <c r="L36" i="9"/>
  <c r="F19" i="9"/>
  <c r="L20" i="9"/>
  <c r="I22" i="9"/>
  <c r="I25" i="9"/>
  <c r="G83" i="9"/>
  <c r="O36" i="9"/>
  <c r="M23" i="9"/>
  <c r="I7" i="9"/>
  <c r="O7" i="9"/>
  <c r="I8" i="9"/>
  <c r="O11" i="9"/>
  <c r="I12" i="9"/>
  <c r="I19" i="9"/>
  <c r="O19" i="9"/>
  <c r="I26" i="9"/>
  <c r="O26" i="9"/>
  <c r="I34" i="9"/>
  <c r="O34" i="9"/>
  <c r="I35" i="9"/>
  <c r="F39" i="9"/>
  <c r="F41" i="9"/>
  <c r="L41" i="9"/>
  <c r="F42" i="9"/>
  <c r="L42" i="9"/>
  <c r="L92" i="9"/>
  <c r="N23" i="9"/>
  <c r="O15" i="9"/>
  <c r="I16" i="9"/>
  <c r="F18" i="9"/>
  <c r="L18" i="9"/>
  <c r="O39" i="9"/>
  <c r="O44" i="9"/>
  <c r="I46" i="9"/>
  <c r="I49" i="9"/>
  <c r="I81" i="9"/>
  <c r="I88" i="9"/>
  <c r="L7" i="9"/>
  <c r="L8" i="9"/>
  <c r="L11" i="9"/>
  <c r="F14" i="9"/>
  <c r="L14" i="9"/>
  <c r="F15" i="9"/>
  <c r="L19" i="9"/>
  <c r="O22" i="9"/>
  <c r="F27" i="9"/>
  <c r="F28" i="9"/>
  <c r="O29" i="9"/>
  <c r="F33" i="9"/>
  <c r="F34" i="9"/>
  <c r="F35" i="9"/>
  <c r="O41" i="9"/>
  <c r="I92" i="9"/>
  <c r="I6" i="9"/>
  <c r="F8" i="9"/>
  <c r="I10" i="9"/>
  <c r="F12" i="9"/>
  <c r="I14" i="9"/>
  <c r="L15" i="9"/>
  <c r="F16" i="9"/>
  <c r="O16" i="9"/>
  <c r="L26" i="9"/>
  <c r="M30" i="9"/>
  <c r="L31" i="9"/>
  <c r="K32" i="9"/>
  <c r="L32" i="9"/>
  <c r="L34" i="9"/>
  <c r="I36" i="9"/>
  <c r="F37" i="9"/>
  <c r="L38" i="9"/>
  <c r="O46" i="9"/>
  <c r="E83" i="9"/>
  <c r="H83" i="9"/>
  <c r="O89" i="9"/>
  <c r="I11" i="9"/>
  <c r="F13" i="9"/>
  <c r="L13" i="9"/>
  <c r="I15" i="9"/>
  <c r="I18" i="9"/>
  <c r="F20" i="9"/>
  <c r="L22" i="9"/>
  <c r="K30" i="9"/>
  <c r="N30" i="9"/>
  <c r="I33" i="9"/>
  <c r="O33" i="9"/>
  <c r="L35" i="9"/>
  <c r="I37" i="9"/>
  <c r="O37" i="9"/>
  <c r="L39" i="9"/>
  <c r="I42" i="9"/>
  <c r="L44" i="9"/>
  <c r="O49" i="9"/>
  <c r="K83" i="9"/>
  <c r="L83" i="9"/>
  <c r="L84" i="9"/>
  <c r="F82" i="9"/>
  <c r="F89" i="9"/>
  <c r="F90" i="9"/>
  <c r="H40" i="9"/>
  <c r="K23" i="9"/>
  <c r="I20" i="9"/>
  <c r="F25" i="9"/>
  <c r="L25" i="9"/>
  <c r="D30" i="9"/>
  <c r="H30" i="9"/>
  <c r="I27" i="9"/>
  <c r="O27" i="9"/>
  <c r="F29" i="9"/>
  <c r="L29" i="9"/>
  <c r="O31" i="9"/>
  <c r="D40" i="9"/>
  <c r="O81" i="9"/>
  <c r="O88" i="9"/>
  <c r="F92" i="9"/>
  <c r="N40" i="9"/>
  <c r="G23" i="9"/>
  <c r="G30" i="9"/>
  <c r="D83" i="9"/>
  <c r="F83" i="9"/>
  <c r="F84" i="9"/>
  <c r="O6" i="9"/>
  <c r="O25" i="9"/>
  <c r="G32" i="9"/>
  <c r="I32" i="9"/>
  <c r="M83" i="9"/>
  <c r="O83" i="9"/>
  <c r="O84" i="9"/>
  <c r="L6" i="9"/>
  <c r="O28" i="9"/>
  <c r="E30" i="9"/>
  <c r="M32" i="9"/>
  <c r="O32" i="9"/>
  <c r="F38" i="9"/>
  <c r="O38" i="9"/>
  <c r="J40" i="9"/>
  <c r="I82" i="9"/>
  <c r="I89" i="9"/>
  <c r="E23" i="9"/>
  <c r="J30" i="9"/>
  <c r="D23" i="9"/>
  <c r="H23" i="9"/>
  <c r="I9" i="9"/>
  <c r="I13" i="9"/>
  <c r="L27" i="9"/>
  <c r="E32" i="9"/>
  <c r="F32" i="9"/>
  <c r="L33" i="9"/>
  <c r="L37" i="9"/>
  <c r="L43" i="9"/>
  <c r="K40" i="9"/>
  <c r="K47" i="9"/>
  <c r="H47" i="9"/>
  <c r="I83" i="9"/>
  <c r="I84" i="9"/>
  <c r="O23" i="9"/>
  <c r="I90" i="9"/>
  <c r="O90" i="9"/>
  <c r="D47" i="9"/>
  <c r="D50" i="9"/>
  <c r="L23" i="9"/>
  <c r="O30" i="9"/>
  <c r="N47" i="9"/>
  <c r="N50" i="9"/>
  <c r="H50" i="9"/>
  <c r="I30" i="9"/>
  <c r="K50" i="9"/>
  <c r="G40" i="9"/>
  <c r="I40" i="9"/>
  <c r="F23" i="9"/>
  <c r="M40" i="9"/>
  <c r="L30" i="9"/>
  <c r="J47" i="9"/>
  <c r="E40" i="9"/>
  <c r="F40" i="9"/>
  <c r="F30" i="9"/>
  <c r="I23" i="9"/>
  <c r="L40" i="9"/>
  <c r="G47" i="9"/>
  <c r="I47" i="9"/>
  <c r="I50" i="9"/>
  <c r="I72" i="9"/>
  <c r="L47" i="9"/>
  <c r="L50" i="9"/>
  <c r="L72" i="9"/>
  <c r="J50" i="9"/>
  <c r="O40" i="9"/>
  <c r="M47" i="9"/>
  <c r="E47" i="9"/>
  <c r="G50" i="9"/>
  <c r="F47" i="9"/>
  <c r="F50" i="9"/>
  <c r="F72" i="9"/>
  <c r="E50" i="9"/>
  <c r="I76" i="9"/>
  <c r="I79" i="9"/>
  <c r="I78" i="9"/>
  <c r="O47" i="9"/>
  <c r="O50" i="9"/>
  <c r="O72" i="9"/>
  <c r="M50" i="9"/>
  <c r="L78" i="9"/>
  <c r="L76" i="9"/>
  <c r="L79" i="9"/>
  <c r="O78" i="9"/>
  <c r="O76" i="9"/>
  <c r="O79" i="9"/>
  <c r="F78" i="9"/>
  <c r="F76" i="9"/>
  <c r="F79" i="9"/>
  <c r="N92" i="8"/>
  <c r="M92" i="8"/>
  <c r="K92" i="8"/>
  <c r="J92" i="8"/>
  <c r="H92" i="8"/>
  <c r="G92" i="8"/>
  <c r="E92" i="8"/>
  <c r="D92" i="8"/>
  <c r="O86" i="8"/>
  <c r="L86" i="8"/>
  <c r="I86" i="8"/>
  <c r="F86" i="8"/>
  <c r="O85" i="8"/>
  <c r="L85" i="8"/>
  <c r="I85" i="8"/>
  <c r="F85" i="8"/>
  <c r="N82" i="8"/>
  <c r="M82" i="8"/>
  <c r="K82" i="8"/>
  <c r="J82" i="8"/>
  <c r="H82" i="8"/>
  <c r="G82" i="8"/>
  <c r="E82" i="8"/>
  <c r="D82" i="8"/>
  <c r="N81" i="8"/>
  <c r="N83" i="8"/>
  <c r="M81" i="8"/>
  <c r="K81" i="8"/>
  <c r="J81" i="8"/>
  <c r="J83" i="8"/>
  <c r="H81" i="8"/>
  <c r="G81" i="8"/>
  <c r="E81" i="8"/>
  <c r="D81" i="8"/>
  <c r="O74" i="8"/>
  <c r="L74" i="8"/>
  <c r="I74" i="8"/>
  <c r="F74" i="8"/>
  <c r="O73" i="8"/>
  <c r="O75" i="8"/>
  <c r="L73" i="8"/>
  <c r="L75" i="8"/>
  <c r="I73" i="8"/>
  <c r="I75" i="8"/>
  <c r="F73" i="8"/>
  <c r="F75" i="8"/>
  <c r="O70" i="8"/>
  <c r="O71" i="8"/>
  <c r="L70" i="8"/>
  <c r="L71" i="8"/>
  <c r="I70" i="8"/>
  <c r="I71" i="8"/>
  <c r="F70" i="8"/>
  <c r="F71" i="8"/>
  <c r="O69" i="8"/>
  <c r="L69" i="8"/>
  <c r="I69" i="8"/>
  <c r="F69" i="8"/>
  <c r="O68" i="8"/>
  <c r="L68" i="8"/>
  <c r="I68" i="8"/>
  <c r="F68" i="8"/>
  <c r="O67" i="8"/>
  <c r="L67" i="8"/>
  <c r="I67" i="8"/>
  <c r="F67" i="8"/>
  <c r="O66" i="8"/>
  <c r="L66" i="8"/>
  <c r="I66" i="8"/>
  <c r="F66" i="8"/>
  <c r="O65" i="8"/>
  <c r="L65" i="8"/>
  <c r="I65" i="8"/>
  <c r="F65" i="8"/>
  <c r="O60" i="8"/>
  <c r="L60" i="8"/>
  <c r="I60" i="8"/>
  <c r="F60" i="8"/>
  <c r="O59" i="8"/>
  <c r="O61" i="8"/>
  <c r="O62" i="8"/>
  <c r="L59" i="8"/>
  <c r="L61" i="8"/>
  <c r="L62" i="8"/>
  <c r="I59" i="8"/>
  <c r="I61" i="8"/>
  <c r="I62" i="8"/>
  <c r="F59" i="8"/>
  <c r="F61" i="8"/>
  <c r="F62" i="8"/>
  <c r="O56" i="8"/>
  <c r="L56" i="8"/>
  <c r="I56" i="8"/>
  <c r="F56" i="8"/>
  <c r="O55" i="8"/>
  <c r="L55" i="8"/>
  <c r="I55" i="8"/>
  <c r="F55" i="8"/>
  <c r="O54" i="8"/>
  <c r="L54" i="8"/>
  <c r="I54" i="8"/>
  <c r="F54" i="8"/>
  <c r="O53" i="8"/>
  <c r="L53" i="8"/>
  <c r="I53" i="8"/>
  <c r="F53" i="8"/>
  <c r="N49" i="8"/>
  <c r="M49" i="8"/>
  <c r="K49" i="8"/>
  <c r="J49" i="8"/>
  <c r="H49" i="8"/>
  <c r="G49" i="8"/>
  <c r="E49" i="8"/>
  <c r="D49" i="8"/>
  <c r="N46" i="8"/>
  <c r="M46" i="8"/>
  <c r="K46" i="8"/>
  <c r="J46" i="8"/>
  <c r="H46" i="8"/>
  <c r="G46" i="8"/>
  <c r="N45" i="8"/>
  <c r="O45" i="8"/>
  <c r="K45" i="8"/>
  <c r="L45" i="8"/>
  <c r="H45" i="8"/>
  <c r="I45" i="8"/>
  <c r="E45" i="8"/>
  <c r="F45" i="8"/>
  <c r="N44" i="8"/>
  <c r="M44" i="8"/>
  <c r="K44" i="8"/>
  <c r="J44" i="8"/>
  <c r="H44" i="8"/>
  <c r="G44" i="8"/>
  <c r="E44" i="8"/>
  <c r="D44" i="8"/>
  <c r="N43" i="8"/>
  <c r="M43" i="8"/>
  <c r="K43" i="8"/>
  <c r="J43" i="8"/>
  <c r="H43" i="8"/>
  <c r="G43" i="8"/>
  <c r="E43" i="8"/>
  <c r="D43" i="8"/>
  <c r="N42" i="8"/>
  <c r="M42" i="8"/>
  <c r="K42" i="8"/>
  <c r="J42" i="8"/>
  <c r="H42" i="8"/>
  <c r="G42" i="8"/>
  <c r="E42" i="8"/>
  <c r="D42" i="8"/>
  <c r="N41" i="8"/>
  <c r="M41" i="8"/>
  <c r="K41" i="8"/>
  <c r="J41" i="8"/>
  <c r="H41" i="8"/>
  <c r="G41" i="8"/>
  <c r="E41" i="8"/>
  <c r="D41" i="8"/>
  <c r="N39" i="8"/>
  <c r="M39" i="8"/>
  <c r="K39" i="8"/>
  <c r="J39" i="8"/>
  <c r="H39" i="8"/>
  <c r="G39" i="8"/>
  <c r="E39" i="8"/>
  <c r="D39" i="8"/>
  <c r="N38" i="8"/>
  <c r="M38" i="8"/>
  <c r="K38" i="8"/>
  <c r="J38" i="8"/>
  <c r="H38" i="8"/>
  <c r="G38" i="8"/>
  <c r="E38" i="8"/>
  <c r="D38" i="8"/>
  <c r="N37" i="8"/>
  <c r="M37" i="8"/>
  <c r="K37" i="8"/>
  <c r="J37" i="8"/>
  <c r="H37" i="8"/>
  <c r="G37" i="8"/>
  <c r="E37" i="8"/>
  <c r="D37" i="8"/>
  <c r="N36" i="8"/>
  <c r="M36" i="8"/>
  <c r="K36" i="8"/>
  <c r="J36" i="8"/>
  <c r="H36" i="8"/>
  <c r="G36" i="8"/>
  <c r="E36" i="8"/>
  <c r="D36" i="8"/>
  <c r="N35" i="8"/>
  <c r="M35" i="8"/>
  <c r="K35" i="8"/>
  <c r="J35" i="8"/>
  <c r="H35" i="8"/>
  <c r="G35" i="8"/>
  <c r="E35" i="8"/>
  <c r="D35" i="8"/>
  <c r="N34" i="8"/>
  <c r="M34" i="8"/>
  <c r="K34" i="8"/>
  <c r="J34" i="8"/>
  <c r="H34" i="8"/>
  <c r="G34" i="8"/>
  <c r="E34" i="8"/>
  <c r="D34" i="8"/>
  <c r="N33" i="8"/>
  <c r="N32" i="8"/>
  <c r="M33" i="8"/>
  <c r="K33" i="8"/>
  <c r="J33" i="8"/>
  <c r="J32" i="8"/>
  <c r="H33" i="8"/>
  <c r="G33" i="8"/>
  <c r="E33" i="8"/>
  <c r="D33" i="8"/>
  <c r="D32" i="8"/>
  <c r="N31" i="8"/>
  <c r="M31" i="8"/>
  <c r="K31" i="8"/>
  <c r="J31" i="8"/>
  <c r="H31" i="8"/>
  <c r="G31" i="8"/>
  <c r="E31" i="8"/>
  <c r="D31" i="8"/>
  <c r="N29" i="8"/>
  <c r="M29" i="8"/>
  <c r="K29" i="8"/>
  <c r="J29" i="8"/>
  <c r="H29" i="8"/>
  <c r="G29" i="8"/>
  <c r="E29" i="8"/>
  <c r="D29" i="8"/>
  <c r="N28" i="8"/>
  <c r="M28" i="8"/>
  <c r="K28" i="8"/>
  <c r="J28" i="8"/>
  <c r="H28" i="8"/>
  <c r="G28" i="8"/>
  <c r="E28" i="8"/>
  <c r="D28" i="8"/>
  <c r="N27" i="8"/>
  <c r="M27" i="8"/>
  <c r="K27" i="8"/>
  <c r="J27" i="8"/>
  <c r="H27" i="8"/>
  <c r="G27" i="8"/>
  <c r="E27" i="8"/>
  <c r="D27" i="8"/>
  <c r="N26" i="8"/>
  <c r="M26" i="8"/>
  <c r="K26" i="8"/>
  <c r="J26" i="8"/>
  <c r="H26" i="8"/>
  <c r="H30" i="8"/>
  <c r="G26" i="8"/>
  <c r="E26" i="8"/>
  <c r="D26" i="8"/>
  <c r="N25" i="8"/>
  <c r="M25" i="8"/>
  <c r="K25" i="8"/>
  <c r="J25" i="8"/>
  <c r="L25" i="8"/>
  <c r="H25" i="8"/>
  <c r="G25" i="8"/>
  <c r="E25" i="8"/>
  <c r="D25" i="8"/>
  <c r="N22" i="8"/>
  <c r="M22" i="8"/>
  <c r="K22" i="8"/>
  <c r="J22" i="8"/>
  <c r="H22" i="8"/>
  <c r="G22" i="8"/>
  <c r="N21" i="8"/>
  <c r="O21" i="8"/>
  <c r="K21" i="8"/>
  <c r="L21" i="8"/>
  <c r="H21" i="8"/>
  <c r="I21" i="8"/>
  <c r="E21" i="8"/>
  <c r="N20" i="8"/>
  <c r="M20" i="8"/>
  <c r="K20" i="8"/>
  <c r="J20" i="8"/>
  <c r="H20" i="8"/>
  <c r="G20" i="8"/>
  <c r="E20" i="8"/>
  <c r="D20" i="8"/>
  <c r="N19" i="8"/>
  <c r="M19" i="8"/>
  <c r="K19" i="8"/>
  <c r="J19" i="8"/>
  <c r="H19" i="8"/>
  <c r="G19" i="8"/>
  <c r="E19" i="8"/>
  <c r="D19" i="8"/>
  <c r="N18" i="8"/>
  <c r="M18" i="8"/>
  <c r="K18" i="8"/>
  <c r="J18" i="8"/>
  <c r="H18" i="8"/>
  <c r="G18" i="8"/>
  <c r="E18" i="8"/>
  <c r="D18" i="8"/>
  <c r="N17" i="8"/>
  <c r="O17" i="8"/>
  <c r="M17" i="8"/>
  <c r="L17" i="8"/>
  <c r="K17" i="8"/>
  <c r="J17" i="8"/>
  <c r="H17" i="8"/>
  <c r="G17" i="8"/>
  <c r="I17" i="8"/>
  <c r="E17" i="8"/>
  <c r="D17" i="8"/>
  <c r="F17" i="8"/>
  <c r="N16" i="8"/>
  <c r="M16" i="8"/>
  <c r="K16" i="8"/>
  <c r="J16" i="8"/>
  <c r="H16" i="8"/>
  <c r="G16" i="8"/>
  <c r="E16" i="8"/>
  <c r="D16" i="8"/>
  <c r="N15" i="8"/>
  <c r="M15" i="8"/>
  <c r="K15" i="8"/>
  <c r="J15" i="8"/>
  <c r="H15" i="8"/>
  <c r="G15" i="8"/>
  <c r="E15" i="8"/>
  <c r="D15" i="8"/>
  <c r="N14" i="8"/>
  <c r="M14" i="8"/>
  <c r="K14" i="8"/>
  <c r="J14" i="8"/>
  <c r="H14" i="8"/>
  <c r="G14" i="8"/>
  <c r="E14" i="8"/>
  <c r="D14" i="8"/>
  <c r="N13" i="8"/>
  <c r="M13" i="8"/>
  <c r="K13" i="8"/>
  <c r="J13" i="8"/>
  <c r="H13" i="8"/>
  <c r="G13" i="8"/>
  <c r="E13" i="8"/>
  <c r="D13" i="8"/>
  <c r="N12" i="8"/>
  <c r="M12" i="8"/>
  <c r="K12" i="8"/>
  <c r="J12" i="8"/>
  <c r="H12" i="8"/>
  <c r="G12" i="8"/>
  <c r="E12" i="8"/>
  <c r="D12" i="8"/>
  <c r="N11" i="8"/>
  <c r="M11" i="8"/>
  <c r="K11" i="8"/>
  <c r="J11" i="8"/>
  <c r="H11" i="8"/>
  <c r="G11" i="8"/>
  <c r="E11" i="8"/>
  <c r="D11" i="8"/>
  <c r="N10" i="8"/>
  <c r="M10" i="8"/>
  <c r="K10" i="8"/>
  <c r="J10" i="8"/>
  <c r="H10" i="8"/>
  <c r="G10" i="8"/>
  <c r="E10" i="8"/>
  <c r="D10" i="8"/>
  <c r="N9" i="8"/>
  <c r="M9" i="8"/>
  <c r="K9" i="8"/>
  <c r="J9" i="8"/>
  <c r="H9" i="8"/>
  <c r="G9" i="8"/>
  <c r="E9" i="8"/>
  <c r="D9" i="8"/>
  <c r="N8" i="8"/>
  <c r="M8" i="8"/>
  <c r="K8" i="8"/>
  <c r="J8" i="8"/>
  <c r="H8" i="8"/>
  <c r="G8" i="8"/>
  <c r="E8" i="8"/>
  <c r="D8" i="8"/>
  <c r="N7" i="8"/>
  <c r="M7" i="8"/>
  <c r="K7" i="8"/>
  <c r="J7" i="8"/>
  <c r="H7" i="8"/>
  <c r="G7" i="8"/>
  <c r="E7" i="8"/>
  <c r="D7" i="8"/>
  <c r="N6" i="8"/>
  <c r="M6" i="8"/>
  <c r="K6" i="8"/>
  <c r="J6" i="8"/>
  <c r="H6" i="8"/>
  <c r="G6" i="8"/>
  <c r="E6" i="8"/>
  <c r="D6" i="8"/>
  <c r="I28" i="8"/>
  <c r="F26" i="8"/>
  <c r="L28" i="8"/>
  <c r="F6" i="8"/>
  <c r="F7" i="8"/>
  <c r="F9" i="8"/>
  <c r="L9" i="8"/>
  <c r="L16" i="8"/>
  <c r="F36" i="8"/>
  <c r="L36" i="8"/>
  <c r="L46" i="8"/>
  <c r="F49" i="8"/>
  <c r="L49" i="8"/>
  <c r="F81" i="8"/>
  <c r="F88" i="8"/>
  <c r="H32" i="8"/>
  <c r="O8" i="8"/>
  <c r="O9" i="8"/>
  <c r="O10" i="8"/>
  <c r="F43" i="8"/>
  <c r="F44" i="8"/>
  <c r="L81" i="8"/>
  <c r="L88" i="8"/>
  <c r="L82" i="8"/>
  <c r="L89" i="8"/>
  <c r="I38" i="8"/>
  <c r="O38" i="8"/>
  <c r="I39" i="8"/>
  <c r="I41" i="8"/>
  <c r="O42" i="8"/>
  <c r="I43" i="8"/>
  <c r="O43" i="8"/>
  <c r="I44" i="8"/>
  <c r="O82" i="8"/>
  <c r="O89" i="8"/>
  <c r="O92" i="8"/>
  <c r="O18" i="8"/>
  <c r="O20" i="8"/>
  <c r="F31" i="8"/>
  <c r="O15" i="8"/>
  <c r="I16" i="8"/>
  <c r="F18" i="8"/>
  <c r="L18" i="8"/>
  <c r="F19" i="8"/>
  <c r="L20" i="8"/>
  <c r="I22" i="8"/>
  <c r="I25" i="8"/>
  <c r="I29" i="8"/>
  <c r="I31" i="8"/>
  <c r="G83" i="8"/>
  <c r="F10" i="8"/>
  <c r="L10" i="8"/>
  <c r="F11" i="8"/>
  <c r="L12" i="8"/>
  <c r="O35" i="8"/>
  <c r="O36" i="8"/>
  <c r="M23" i="8"/>
  <c r="I7" i="8"/>
  <c r="O7" i="8"/>
  <c r="O11" i="8"/>
  <c r="I12" i="8"/>
  <c r="I19" i="8"/>
  <c r="O19" i="8"/>
  <c r="I20" i="8"/>
  <c r="I26" i="8"/>
  <c r="O26" i="8"/>
  <c r="I34" i="8"/>
  <c r="O34" i="8"/>
  <c r="I35" i="8"/>
  <c r="F39" i="8"/>
  <c r="F41" i="8"/>
  <c r="L41" i="8"/>
  <c r="F42" i="8"/>
  <c r="L42" i="8"/>
  <c r="F92" i="8"/>
  <c r="L92" i="8"/>
  <c r="O12" i="8"/>
  <c r="O13" i="8"/>
  <c r="O14" i="8"/>
  <c r="O44" i="8"/>
  <c r="I46" i="8"/>
  <c r="I49" i="8"/>
  <c r="I81" i="8"/>
  <c r="I88" i="8"/>
  <c r="L7" i="8"/>
  <c r="L8" i="8"/>
  <c r="L11" i="8"/>
  <c r="F14" i="8"/>
  <c r="L14" i="8"/>
  <c r="F15" i="8"/>
  <c r="L19" i="8"/>
  <c r="F27" i="8"/>
  <c r="F28" i="8"/>
  <c r="O29" i="8"/>
  <c r="F33" i="8"/>
  <c r="F34" i="8"/>
  <c r="F35" i="8"/>
  <c r="O41" i="8"/>
  <c r="I92" i="8"/>
  <c r="I6" i="8"/>
  <c r="F8" i="8"/>
  <c r="I10" i="8"/>
  <c r="F12" i="8"/>
  <c r="I14" i="8"/>
  <c r="L15" i="8"/>
  <c r="F16" i="8"/>
  <c r="O16" i="8"/>
  <c r="O22" i="8"/>
  <c r="L26" i="8"/>
  <c r="O28" i="8"/>
  <c r="L31" i="8"/>
  <c r="K32" i="8"/>
  <c r="L32" i="8"/>
  <c r="L34" i="8"/>
  <c r="I36" i="8"/>
  <c r="F37" i="8"/>
  <c r="L38" i="8"/>
  <c r="O39" i="8"/>
  <c r="O46" i="8"/>
  <c r="E83" i="8"/>
  <c r="H83" i="8"/>
  <c r="I83" i="8"/>
  <c r="I84" i="8"/>
  <c r="I11" i="8"/>
  <c r="F13" i="8"/>
  <c r="L13" i="8"/>
  <c r="I15" i="8"/>
  <c r="I18" i="8"/>
  <c r="F20" i="8"/>
  <c r="L22" i="8"/>
  <c r="K30" i="8"/>
  <c r="N30" i="8"/>
  <c r="I33" i="8"/>
  <c r="O33" i="8"/>
  <c r="L35" i="8"/>
  <c r="I37" i="8"/>
  <c r="O37" i="8"/>
  <c r="L39" i="8"/>
  <c r="I42" i="8"/>
  <c r="L44" i="8"/>
  <c r="O49" i="8"/>
  <c r="K83" i="8"/>
  <c r="L83" i="8"/>
  <c r="L84" i="8"/>
  <c r="F82" i="8"/>
  <c r="F89" i="8"/>
  <c r="F90" i="8"/>
  <c r="H40" i="8"/>
  <c r="H47" i="8"/>
  <c r="F25" i="8"/>
  <c r="D30" i="8"/>
  <c r="I27" i="8"/>
  <c r="O27" i="8"/>
  <c r="F29" i="8"/>
  <c r="L29" i="8"/>
  <c r="O31" i="8"/>
  <c r="D40" i="8"/>
  <c r="O81" i="8"/>
  <c r="O88" i="8"/>
  <c r="N23" i="8"/>
  <c r="O6" i="8"/>
  <c r="J23" i="8"/>
  <c r="L6" i="8"/>
  <c r="I8" i="8"/>
  <c r="G23" i="8"/>
  <c r="F21" i="8"/>
  <c r="E23" i="8"/>
  <c r="K23" i="8"/>
  <c r="N40" i="8"/>
  <c r="G30" i="8"/>
  <c r="I30" i="8"/>
  <c r="M30" i="8"/>
  <c r="D83" i="8"/>
  <c r="O25" i="8"/>
  <c r="G32" i="8"/>
  <c r="I32" i="8"/>
  <c r="M83" i="8"/>
  <c r="O83" i="8"/>
  <c r="O84" i="8"/>
  <c r="E30" i="8"/>
  <c r="J30" i="8"/>
  <c r="M32" i="8"/>
  <c r="O32" i="8"/>
  <c r="F38" i="8"/>
  <c r="J40" i="8"/>
  <c r="I82" i="8"/>
  <c r="I89" i="8"/>
  <c r="D23" i="8"/>
  <c r="H23" i="8"/>
  <c r="I9" i="8"/>
  <c r="I13" i="8"/>
  <c r="L27" i="8"/>
  <c r="E32" i="8"/>
  <c r="F32" i="8"/>
  <c r="L33" i="8"/>
  <c r="L37" i="8"/>
  <c r="L43" i="8"/>
  <c r="I90" i="8"/>
  <c r="K40" i="8"/>
  <c r="K47" i="8"/>
  <c r="K50" i="8"/>
  <c r="L90" i="8"/>
  <c r="O23" i="8"/>
  <c r="H50" i="8"/>
  <c r="F83" i="8"/>
  <c r="F84" i="8"/>
  <c r="N47" i="8"/>
  <c r="N50" i="8"/>
  <c r="O90" i="8"/>
  <c r="F30" i="8"/>
  <c r="M40" i="8"/>
  <c r="O40" i="8"/>
  <c r="D47" i="8"/>
  <c r="D50" i="8"/>
  <c r="F23" i="8"/>
  <c r="G40" i="8"/>
  <c r="I40" i="8"/>
  <c r="L23" i="8"/>
  <c r="L30" i="8"/>
  <c r="J47" i="8"/>
  <c r="I23" i="8"/>
  <c r="O30" i="8"/>
  <c r="E40" i="8"/>
  <c r="F40" i="8"/>
  <c r="L47" i="8"/>
  <c r="L50" i="8"/>
  <c r="L72" i="8"/>
  <c r="L78" i="8"/>
  <c r="L40" i="8"/>
  <c r="M47" i="8"/>
  <c r="O47" i="8"/>
  <c r="O50" i="8"/>
  <c r="O72" i="8"/>
  <c r="J50" i="8"/>
  <c r="G47" i="8"/>
  <c r="E47" i="8"/>
  <c r="L76" i="8"/>
  <c r="L79" i="8"/>
  <c r="M50" i="8"/>
  <c r="F47" i="8"/>
  <c r="F50" i="8"/>
  <c r="F72" i="8"/>
  <c r="E50" i="8"/>
  <c r="I47" i="8"/>
  <c r="I50" i="8"/>
  <c r="I72" i="8"/>
  <c r="G50" i="8"/>
  <c r="O78" i="8"/>
  <c r="O76" i="8"/>
  <c r="O79" i="8"/>
  <c r="I76" i="8"/>
  <c r="I79" i="8"/>
  <c r="I78" i="8"/>
  <c r="F76" i="8"/>
  <c r="F79" i="8"/>
  <c r="F78" i="8"/>
  <c r="N92" i="7"/>
  <c r="M92" i="7"/>
  <c r="K92" i="7"/>
  <c r="J92" i="7"/>
  <c r="H92" i="7"/>
  <c r="G92" i="7"/>
  <c r="E92" i="7"/>
  <c r="D92" i="7"/>
  <c r="O86" i="7"/>
  <c r="L86" i="7"/>
  <c r="I86" i="7"/>
  <c r="F86" i="7"/>
  <c r="O85" i="7"/>
  <c r="L85" i="7"/>
  <c r="I85" i="7"/>
  <c r="F85" i="7"/>
  <c r="N82" i="7"/>
  <c r="M82" i="7"/>
  <c r="K82" i="7"/>
  <c r="J82" i="7"/>
  <c r="H82" i="7"/>
  <c r="G82" i="7"/>
  <c r="E82" i="7"/>
  <c r="D82" i="7"/>
  <c r="N81" i="7"/>
  <c r="N83" i="7"/>
  <c r="M81" i="7"/>
  <c r="K81" i="7"/>
  <c r="J81" i="7"/>
  <c r="H81" i="7"/>
  <c r="G81" i="7"/>
  <c r="G83" i="7"/>
  <c r="E81" i="7"/>
  <c r="D81" i="7"/>
  <c r="O74" i="7"/>
  <c r="L74" i="7"/>
  <c r="I74" i="7"/>
  <c r="F74" i="7"/>
  <c r="O73" i="7"/>
  <c r="O75" i="7"/>
  <c r="L73" i="7"/>
  <c r="L75" i="7"/>
  <c r="I73" i="7"/>
  <c r="I75" i="7"/>
  <c r="F73" i="7"/>
  <c r="O70" i="7"/>
  <c r="O71" i="7"/>
  <c r="L70" i="7"/>
  <c r="L71" i="7"/>
  <c r="I70" i="7"/>
  <c r="I71" i="7"/>
  <c r="F70" i="7"/>
  <c r="F71" i="7"/>
  <c r="O69" i="7"/>
  <c r="L69" i="7"/>
  <c r="I69" i="7"/>
  <c r="F69" i="7"/>
  <c r="O68" i="7"/>
  <c r="L68" i="7"/>
  <c r="I68" i="7"/>
  <c r="F68" i="7"/>
  <c r="O67" i="7"/>
  <c r="L67" i="7"/>
  <c r="I67" i="7"/>
  <c r="F67" i="7"/>
  <c r="O66" i="7"/>
  <c r="L66" i="7"/>
  <c r="I66" i="7"/>
  <c r="F66" i="7"/>
  <c r="O65" i="7"/>
  <c r="L65" i="7"/>
  <c r="I65" i="7"/>
  <c r="F65" i="7"/>
  <c r="O60" i="7"/>
  <c r="L60" i="7"/>
  <c r="I60" i="7"/>
  <c r="F60" i="7"/>
  <c r="O59" i="7"/>
  <c r="O61" i="7"/>
  <c r="O62" i="7"/>
  <c r="L59" i="7"/>
  <c r="L61" i="7"/>
  <c r="L62" i="7"/>
  <c r="I59" i="7"/>
  <c r="I61" i="7"/>
  <c r="I62" i="7"/>
  <c r="F59" i="7"/>
  <c r="F61" i="7"/>
  <c r="F62" i="7"/>
  <c r="O56" i="7"/>
  <c r="L56" i="7"/>
  <c r="I56" i="7"/>
  <c r="F56" i="7"/>
  <c r="O55" i="7"/>
  <c r="L55" i="7"/>
  <c r="I55" i="7"/>
  <c r="F55" i="7"/>
  <c r="O54" i="7"/>
  <c r="L54" i="7"/>
  <c r="I54" i="7"/>
  <c r="F54" i="7"/>
  <c r="O53" i="7"/>
  <c r="L53" i="7"/>
  <c r="I53" i="7"/>
  <c r="F53" i="7"/>
  <c r="N49" i="7"/>
  <c r="M49" i="7"/>
  <c r="K49" i="7"/>
  <c r="J49" i="7"/>
  <c r="H49" i="7"/>
  <c r="G49" i="7"/>
  <c r="E49" i="7"/>
  <c r="D49" i="7"/>
  <c r="N46" i="7"/>
  <c r="M46" i="7"/>
  <c r="K46" i="7"/>
  <c r="J46" i="7"/>
  <c r="H46" i="7"/>
  <c r="G46" i="7"/>
  <c r="N45" i="7"/>
  <c r="O45" i="7"/>
  <c r="K45" i="7"/>
  <c r="L45" i="7"/>
  <c r="H45" i="7"/>
  <c r="I45" i="7"/>
  <c r="E45" i="7"/>
  <c r="F45" i="7"/>
  <c r="N44" i="7"/>
  <c r="M44" i="7"/>
  <c r="K44" i="7"/>
  <c r="J44" i="7"/>
  <c r="H44" i="7"/>
  <c r="G44" i="7"/>
  <c r="E44" i="7"/>
  <c r="D44" i="7"/>
  <c r="N43" i="7"/>
  <c r="M43" i="7"/>
  <c r="K43" i="7"/>
  <c r="J43" i="7"/>
  <c r="H43" i="7"/>
  <c r="G43" i="7"/>
  <c r="E43" i="7"/>
  <c r="D43" i="7"/>
  <c r="N42" i="7"/>
  <c r="M42" i="7"/>
  <c r="K42" i="7"/>
  <c r="J42" i="7"/>
  <c r="L42" i="7"/>
  <c r="H42" i="7"/>
  <c r="G42" i="7"/>
  <c r="E42" i="7"/>
  <c r="D42" i="7"/>
  <c r="N41" i="7"/>
  <c r="M41" i="7"/>
  <c r="K41" i="7"/>
  <c r="J41" i="7"/>
  <c r="H41" i="7"/>
  <c r="G41" i="7"/>
  <c r="E41" i="7"/>
  <c r="D41" i="7"/>
  <c r="N39" i="7"/>
  <c r="M39" i="7"/>
  <c r="K39" i="7"/>
  <c r="J39" i="7"/>
  <c r="H39" i="7"/>
  <c r="G39" i="7"/>
  <c r="E39" i="7"/>
  <c r="D39" i="7"/>
  <c r="N38" i="7"/>
  <c r="M38" i="7"/>
  <c r="K38" i="7"/>
  <c r="J38" i="7"/>
  <c r="H38" i="7"/>
  <c r="G38" i="7"/>
  <c r="E38" i="7"/>
  <c r="D38" i="7"/>
  <c r="N37" i="7"/>
  <c r="M37" i="7"/>
  <c r="K37" i="7"/>
  <c r="J37" i="7"/>
  <c r="H37" i="7"/>
  <c r="G37" i="7"/>
  <c r="E37" i="7"/>
  <c r="D37" i="7"/>
  <c r="N36" i="7"/>
  <c r="M36" i="7"/>
  <c r="K36" i="7"/>
  <c r="J36" i="7"/>
  <c r="H36" i="7"/>
  <c r="G36" i="7"/>
  <c r="E36" i="7"/>
  <c r="D36" i="7"/>
  <c r="N35" i="7"/>
  <c r="M35" i="7"/>
  <c r="K35" i="7"/>
  <c r="J35" i="7"/>
  <c r="H35" i="7"/>
  <c r="G35" i="7"/>
  <c r="E35" i="7"/>
  <c r="D35" i="7"/>
  <c r="N34" i="7"/>
  <c r="M34" i="7"/>
  <c r="K34" i="7"/>
  <c r="J34" i="7"/>
  <c r="H34" i="7"/>
  <c r="G34" i="7"/>
  <c r="E34" i="7"/>
  <c r="D34" i="7"/>
  <c r="N33" i="7"/>
  <c r="M33" i="7"/>
  <c r="K33" i="7"/>
  <c r="K32" i="7"/>
  <c r="J33" i="7"/>
  <c r="H33" i="7"/>
  <c r="G33" i="7"/>
  <c r="E33" i="7"/>
  <c r="D33" i="7"/>
  <c r="N31" i="7"/>
  <c r="M31" i="7"/>
  <c r="K31" i="7"/>
  <c r="J31" i="7"/>
  <c r="H31" i="7"/>
  <c r="G31" i="7"/>
  <c r="E31" i="7"/>
  <c r="D31" i="7"/>
  <c r="N29" i="7"/>
  <c r="M29" i="7"/>
  <c r="K29" i="7"/>
  <c r="J29" i="7"/>
  <c r="H29" i="7"/>
  <c r="G29" i="7"/>
  <c r="E29" i="7"/>
  <c r="D29" i="7"/>
  <c r="N28" i="7"/>
  <c r="M28" i="7"/>
  <c r="K28" i="7"/>
  <c r="J28" i="7"/>
  <c r="H28" i="7"/>
  <c r="G28" i="7"/>
  <c r="E28" i="7"/>
  <c r="D28" i="7"/>
  <c r="N27" i="7"/>
  <c r="M27" i="7"/>
  <c r="K27" i="7"/>
  <c r="J27" i="7"/>
  <c r="L27" i="7"/>
  <c r="H27" i="7"/>
  <c r="G27" i="7"/>
  <c r="E27" i="7"/>
  <c r="D27" i="7"/>
  <c r="F27" i="7"/>
  <c r="N26" i="7"/>
  <c r="M26" i="7"/>
  <c r="K26" i="7"/>
  <c r="J26" i="7"/>
  <c r="H26" i="7"/>
  <c r="G26" i="7"/>
  <c r="E26" i="7"/>
  <c r="D26" i="7"/>
  <c r="N25" i="7"/>
  <c r="M25" i="7"/>
  <c r="K25" i="7"/>
  <c r="J25" i="7"/>
  <c r="H25" i="7"/>
  <c r="G25" i="7"/>
  <c r="E25" i="7"/>
  <c r="D25" i="7"/>
  <c r="F25" i="7"/>
  <c r="N22" i="7"/>
  <c r="M22" i="7"/>
  <c r="K22" i="7"/>
  <c r="J22" i="7"/>
  <c r="L22" i="7"/>
  <c r="H22" i="7"/>
  <c r="G22" i="7"/>
  <c r="N21" i="7"/>
  <c r="O21" i="7"/>
  <c r="K21" i="7"/>
  <c r="L21" i="7"/>
  <c r="H21" i="7"/>
  <c r="I21" i="7"/>
  <c r="E21" i="7"/>
  <c r="F21" i="7"/>
  <c r="N20" i="7"/>
  <c r="M20" i="7"/>
  <c r="K20" i="7"/>
  <c r="J20" i="7"/>
  <c r="H20" i="7"/>
  <c r="G20" i="7"/>
  <c r="E20" i="7"/>
  <c r="D20" i="7"/>
  <c r="N19" i="7"/>
  <c r="M19" i="7"/>
  <c r="K19" i="7"/>
  <c r="J19" i="7"/>
  <c r="H19" i="7"/>
  <c r="G19" i="7"/>
  <c r="E19" i="7"/>
  <c r="D19" i="7"/>
  <c r="N18" i="7"/>
  <c r="M18" i="7"/>
  <c r="K18" i="7"/>
  <c r="J18" i="7"/>
  <c r="H18" i="7"/>
  <c r="G18" i="7"/>
  <c r="E18" i="7"/>
  <c r="D18" i="7"/>
  <c r="N17" i="7"/>
  <c r="O17" i="7"/>
  <c r="M17" i="7"/>
  <c r="L17" i="7"/>
  <c r="K17" i="7"/>
  <c r="J17" i="7"/>
  <c r="H17" i="7"/>
  <c r="G17" i="7"/>
  <c r="I17" i="7"/>
  <c r="E17" i="7"/>
  <c r="D17" i="7"/>
  <c r="F17" i="7"/>
  <c r="N16" i="7"/>
  <c r="M16" i="7"/>
  <c r="K16" i="7"/>
  <c r="J16" i="7"/>
  <c r="H16" i="7"/>
  <c r="G16" i="7"/>
  <c r="E16" i="7"/>
  <c r="D16" i="7"/>
  <c r="N15" i="7"/>
  <c r="M15" i="7"/>
  <c r="K15" i="7"/>
  <c r="J15" i="7"/>
  <c r="H15" i="7"/>
  <c r="G15" i="7"/>
  <c r="E15" i="7"/>
  <c r="D15" i="7"/>
  <c r="N14" i="7"/>
  <c r="M14" i="7"/>
  <c r="K14" i="7"/>
  <c r="J14" i="7"/>
  <c r="H14" i="7"/>
  <c r="G14" i="7"/>
  <c r="E14" i="7"/>
  <c r="D14" i="7"/>
  <c r="N13" i="7"/>
  <c r="M13" i="7"/>
  <c r="K13" i="7"/>
  <c r="J13" i="7"/>
  <c r="H13" i="7"/>
  <c r="G13" i="7"/>
  <c r="E13" i="7"/>
  <c r="D13" i="7"/>
  <c r="N12" i="7"/>
  <c r="M12" i="7"/>
  <c r="K12" i="7"/>
  <c r="J12" i="7"/>
  <c r="H12" i="7"/>
  <c r="G12" i="7"/>
  <c r="E12" i="7"/>
  <c r="D12" i="7"/>
  <c r="N11" i="7"/>
  <c r="M11" i="7"/>
  <c r="K11" i="7"/>
  <c r="J11" i="7"/>
  <c r="H11" i="7"/>
  <c r="G11" i="7"/>
  <c r="E11" i="7"/>
  <c r="D11" i="7"/>
  <c r="N10" i="7"/>
  <c r="M10" i="7"/>
  <c r="K10" i="7"/>
  <c r="J10" i="7"/>
  <c r="H10" i="7"/>
  <c r="G10" i="7"/>
  <c r="E10" i="7"/>
  <c r="D10" i="7"/>
  <c r="N9" i="7"/>
  <c r="M9" i="7"/>
  <c r="K9" i="7"/>
  <c r="J9" i="7"/>
  <c r="H9" i="7"/>
  <c r="G9" i="7"/>
  <c r="E9" i="7"/>
  <c r="D9" i="7"/>
  <c r="N8" i="7"/>
  <c r="M8" i="7"/>
  <c r="K8" i="7"/>
  <c r="J8" i="7"/>
  <c r="H8" i="7"/>
  <c r="G8" i="7"/>
  <c r="E8" i="7"/>
  <c r="D8" i="7"/>
  <c r="N7" i="7"/>
  <c r="M7" i="7"/>
  <c r="K7" i="7"/>
  <c r="J7" i="7"/>
  <c r="H7" i="7"/>
  <c r="G7" i="7"/>
  <c r="E7" i="7"/>
  <c r="D7" i="7"/>
  <c r="N6" i="7"/>
  <c r="M6" i="7"/>
  <c r="K6" i="7"/>
  <c r="J6" i="7"/>
  <c r="H6" i="7"/>
  <c r="G6" i="7"/>
  <c r="E6" i="7"/>
  <c r="D6" i="7"/>
  <c r="G32" i="7"/>
  <c r="L81" i="7"/>
  <c r="L88" i="7"/>
  <c r="L82" i="7"/>
  <c r="L89" i="7"/>
  <c r="I22" i="7"/>
  <c r="I25" i="7"/>
  <c r="I27" i="7"/>
  <c r="I28" i="7"/>
  <c r="I42" i="7"/>
  <c r="L46" i="7"/>
  <c r="F49" i="7"/>
  <c r="L49" i="7"/>
  <c r="F81" i="7"/>
  <c r="F12" i="7"/>
  <c r="I7" i="7"/>
  <c r="O8" i="7"/>
  <c r="O10" i="7"/>
  <c r="I36" i="7"/>
  <c r="O16" i="7"/>
  <c r="F36" i="7"/>
  <c r="F41" i="7"/>
  <c r="L6" i="7"/>
  <c r="F7" i="7"/>
  <c r="F9" i="7"/>
  <c r="L33" i="7"/>
  <c r="F35" i="7"/>
  <c r="L36" i="7"/>
  <c r="F37" i="7"/>
  <c r="F39" i="7"/>
  <c r="L39" i="7"/>
  <c r="F92" i="7"/>
  <c r="H23" i="7"/>
  <c r="I12" i="7"/>
  <c r="O12" i="7"/>
  <c r="O18" i="7"/>
  <c r="I33" i="7"/>
  <c r="I34" i="7"/>
  <c r="O81" i="7"/>
  <c r="O82" i="7"/>
  <c r="O89" i="7"/>
  <c r="O92" i="7"/>
  <c r="F75" i="7"/>
  <c r="O6" i="7"/>
  <c r="F15" i="7"/>
  <c r="F16" i="7"/>
  <c r="L16" i="7"/>
  <c r="F18" i="7"/>
  <c r="L18" i="7"/>
  <c r="F19" i="7"/>
  <c r="F20" i="7"/>
  <c r="L20" i="7"/>
  <c r="I29" i="7"/>
  <c r="O29" i="7"/>
  <c r="I31" i="7"/>
  <c r="F33" i="7"/>
  <c r="N32" i="7"/>
  <c r="N40" i="7"/>
  <c r="I35" i="7"/>
  <c r="L41" i="7"/>
  <c r="L92" i="7"/>
  <c r="O49" i="7"/>
  <c r="O14" i="7"/>
  <c r="L28" i="7"/>
  <c r="F29" i="7"/>
  <c r="F31" i="7"/>
  <c r="I39" i="7"/>
  <c r="I41" i="7"/>
  <c r="I49" i="7"/>
  <c r="F10" i="7"/>
  <c r="H30" i="7"/>
  <c r="J83" i="7"/>
  <c r="I10" i="7"/>
  <c r="F13" i="7"/>
  <c r="F14" i="7"/>
  <c r="L14" i="7"/>
  <c r="I19" i="7"/>
  <c r="O19" i="7"/>
  <c r="O31" i="7"/>
  <c r="H32" i="7"/>
  <c r="I32" i="7"/>
  <c r="O11" i="7"/>
  <c r="D32" i="7"/>
  <c r="D40" i="7"/>
  <c r="O35" i="7"/>
  <c r="F44" i="7"/>
  <c r="D23" i="7"/>
  <c r="E23" i="7"/>
  <c r="F8" i="7"/>
  <c r="L8" i="7"/>
  <c r="I9" i="7"/>
  <c r="F11" i="7"/>
  <c r="O13" i="7"/>
  <c r="I15" i="7"/>
  <c r="L34" i="7"/>
  <c r="I37" i="7"/>
  <c r="O37" i="7"/>
  <c r="I38" i="7"/>
  <c r="I43" i="7"/>
  <c r="O43" i="7"/>
  <c r="I44" i="7"/>
  <c r="O44" i="7"/>
  <c r="D83" i="7"/>
  <c r="I92" i="7"/>
  <c r="F6" i="7"/>
  <c r="O7" i="7"/>
  <c r="I8" i="7"/>
  <c r="L12" i="7"/>
  <c r="I13" i="7"/>
  <c r="O15" i="7"/>
  <c r="I16" i="7"/>
  <c r="I20" i="7"/>
  <c r="E30" i="7"/>
  <c r="L26" i="7"/>
  <c r="O27" i="7"/>
  <c r="L31" i="7"/>
  <c r="O33" i="7"/>
  <c r="L37" i="7"/>
  <c r="O41" i="7"/>
  <c r="F43" i="7"/>
  <c r="L43" i="7"/>
  <c r="I46" i="7"/>
  <c r="O46" i="7"/>
  <c r="I82" i="7"/>
  <c r="I89" i="7"/>
  <c r="L10" i="7"/>
  <c r="I11" i="7"/>
  <c r="I14" i="7"/>
  <c r="I18" i="7"/>
  <c r="N23" i="7"/>
  <c r="O22" i="7"/>
  <c r="G30" i="7"/>
  <c r="I30" i="7"/>
  <c r="K30" i="7"/>
  <c r="L29" i="7"/>
  <c r="E32" i="7"/>
  <c r="J32" i="7"/>
  <c r="L32" i="7"/>
  <c r="L35" i="7"/>
  <c r="L38" i="7"/>
  <c r="O39" i="7"/>
  <c r="O42" i="7"/>
  <c r="L44" i="7"/>
  <c r="E83" i="7"/>
  <c r="K83" i="7"/>
  <c r="L83" i="7"/>
  <c r="L84" i="7"/>
  <c r="F82" i="7"/>
  <c r="F89" i="7"/>
  <c r="G40" i="7"/>
  <c r="K40" i="7"/>
  <c r="L90" i="7"/>
  <c r="O9" i="7"/>
  <c r="D30" i="7"/>
  <c r="I26" i="7"/>
  <c r="N30" i="7"/>
  <c r="F28" i="7"/>
  <c r="F34" i="7"/>
  <c r="F42" i="7"/>
  <c r="I81" i="7"/>
  <c r="I88" i="7"/>
  <c r="O88" i="7"/>
  <c r="F88" i="7"/>
  <c r="K23" i="7"/>
  <c r="O20" i="7"/>
  <c r="O25" i="7"/>
  <c r="H83" i="7"/>
  <c r="I83" i="7"/>
  <c r="I84" i="7"/>
  <c r="I6" i="7"/>
  <c r="G23" i="7"/>
  <c r="L7" i="7"/>
  <c r="L9" i="7"/>
  <c r="L11" i="7"/>
  <c r="L13" i="7"/>
  <c r="L15" i="7"/>
  <c r="J23" i="7"/>
  <c r="J30" i="7"/>
  <c r="F26" i="7"/>
  <c r="F38" i="7"/>
  <c r="L19" i="7"/>
  <c r="M23" i="7"/>
  <c r="L25" i="7"/>
  <c r="O26" i="7"/>
  <c r="O28" i="7"/>
  <c r="M30" i="7"/>
  <c r="M32" i="7"/>
  <c r="M40" i="7"/>
  <c r="O34" i="7"/>
  <c r="O36" i="7"/>
  <c r="O38" i="7"/>
  <c r="M83" i="7"/>
  <c r="O83" i="7"/>
  <c r="O84" i="7"/>
  <c r="O90" i="7"/>
  <c r="F32" i="7"/>
  <c r="O30" i="7"/>
  <c r="F83" i="7"/>
  <c r="F84" i="7"/>
  <c r="D47" i="7"/>
  <c r="I90" i="7"/>
  <c r="N47" i="7"/>
  <c r="N50" i="7"/>
  <c r="J40" i="7"/>
  <c r="L40" i="7"/>
  <c r="O40" i="7"/>
  <c r="O32" i="7"/>
  <c r="H40" i="7"/>
  <c r="H47" i="7"/>
  <c r="H50" i="7"/>
  <c r="L30" i="7"/>
  <c r="K47" i="7"/>
  <c r="K50" i="7"/>
  <c r="F90" i="7"/>
  <c r="F23" i="7"/>
  <c r="D50" i="7"/>
  <c r="G47" i="7"/>
  <c r="E40" i="7"/>
  <c r="F30" i="7"/>
  <c r="L23" i="7"/>
  <c r="M47" i="7"/>
  <c r="O47" i="7"/>
  <c r="O23" i="7"/>
  <c r="I23" i="7"/>
  <c r="J47" i="7"/>
  <c r="L47" i="7"/>
  <c r="L50" i="7"/>
  <c r="L72" i="7"/>
  <c r="L76" i="7"/>
  <c r="L79" i="7"/>
  <c r="I40" i="7"/>
  <c r="I47" i="7"/>
  <c r="I50" i="7"/>
  <c r="I72" i="7"/>
  <c r="G50" i="7"/>
  <c r="F40" i="7"/>
  <c r="E47" i="7"/>
  <c r="O50" i="7"/>
  <c r="O72" i="7"/>
  <c r="M50" i="7"/>
  <c r="J50" i="7"/>
  <c r="I76" i="7"/>
  <c r="I79" i="7"/>
  <c r="I78" i="7"/>
  <c r="L78" i="7"/>
  <c r="E50" i="7"/>
  <c r="F47" i="7"/>
  <c r="F50" i="7"/>
  <c r="F72" i="7"/>
  <c r="O78" i="7"/>
  <c r="O76" i="7"/>
  <c r="O79" i="7"/>
  <c r="F76" i="7"/>
  <c r="F79" i="7"/>
  <c r="F78" i="7"/>
  <c r="N92" i="6"/>
  <c r="M92" i="6"/>
  <c r="K92" i="6"/>
  <c r="J92" i="6"/>
  <c r="H92" i="6"/>
  <c r="G92" i="6"/>
  <c r="E92" i="6"/>
  <c r="D92" i="6"/>
  <c r="O86" i="6"/>
  <c r="L86" i="6"/>
  <c r="I86" i="6"/>
  <c r="F86" i="6"/>
  <c r="O85" i="6"/>
  <c r="L85" i="6"/>
  <c r="I85" i="6"/>
  <c r="F85" i="6"/>
  <c r="N82" i="6"/>
  <c r="M82" i="6"/>
  <c r="K82" i="6"/>
  <c r="J82" i="6"/>
  <c r="H82" i="6"/>
  <c r="G82" i="6"/>
  <c r="E82" i="6"/>
  <c r="D82" i="6"/>
  <c r="N81" i="6"/>
  <c r="N83" i="6"/>
  <c r="M81" i="6"/>
  <c r="K81" i="6"/>
  <c r="J81" i="6"/>
  <c r="J83" i="6"/>
  <c r="H81" i="6"/>
  <c r="H83" i="6"/>
  <c r="G81" i="6"/>
  <c r="E81" i="6"/>
  <c r="E83" i="6"/>
  <c r="D81" i="6"/>
  <c r="O74" i="6"/>
  <c r="L74" i="6"/>
  <c r="I74" i="6"/>
  <c r="F74" i="6"/>
  <c r="O73" i="6"/>
  <c r="L73" i="6"/>
  <c r="I73" i="6"/>
  <c r="F73" i="6"/>
  <c r="O70" i="6"/>
  <c r="O71" i="6"/>
  <c r="L70" i="6"/>
  <c r="L71" i="6"/>
  <c r="I70" i="6"/>
  <c r="I71" i="6"/>
  <c r="F70" i="6"/>
  <c r="F71" i="6"/>
  <c r="O69" i="6"/>
  <c r="L69" i="6"/>
  <c r="I69" i="6"/>
  <c r="F69" i="6"/>
  <c r="O68" i="6"/>
  <c r="L68" i="6"/>
  <c r="I68" i="6"/>
  <c r="F68" i="6"/>
  <c r="O67" i="6"/>
  <c r="L67" i="6"/>
  <c r="I67" i="6"/>
  <c r="F67" i="6"/>
  <c r="O66" i="6"/>
  <c r="L66" i="6"/>
  <c r="I66" i="6"/>
  <c r="F66" i="6"/>
  <c r="O65" i="6"/>
  <c r="L65" i="6"/>
  <c r="I65" i="6"/>
  <c r="F65" i="6"/>
  <c r="O60" i="6"/>
  <c r="L60" i="6"/>
  <c r="I60" i="6"/>
  <c r="F60" i="6"/>
  <c r="O59" i="6"/>
  <c r="L59" i="6"/>
  <c r="I59" i="6"/>
  <c r="F59" i="6"/>
  <c r="O56" i="6"/>
  <c r="L56" i="6"/>
  <c r="I56" i="6"/>
  <c r="F56" i="6"/>
  <c r="O55" i="6"/>
  <c r="L55" i="6"/>
  <c r="I55" i="6"/>
  <c r="F55" i="6"/>
  <c r="O54" i="6"/>
  <c r="L54" i="6"/>
  <c r="I54" i="6"/>
  <c r="F54" i="6"/>
  <c r="O53" i="6"/>
  <c r="L53" i="6"/>
  <c r="I53" i="6"/>
  <c r="F53" i="6"/>
  <c r="N49" i="6"/>
  <c r="M49" i="6"/>
  <c r="K49" i="6"/>
  <c r="J49" i="6"/>
  <c r="H49" i="6"/>
  <c r="G49" i="6"/>
  <c r="E49" i="6"/>
  <c r="D49" i="6"/>
  <c r="N46" i="6"/>
  <c r="M46" i="6"/>
  <c r="K46" i="6"/>
  <c r="J46" i="6"/>
  <c r="H46" i="6"/>
  <c r="G46" i="6"/>
  <c r="N45" i="6"/>
  <c r="O45" i="6"/>
  <c r="K45" i="6"/>
  <c r="L45" i="6"/>
  <c r="H45" i="6"/>
  <c r="I45" i="6"/>
  <c r="E45" i="6"/>
  <c r="F45" i="6"/>
  <c r="N44" i="6"/>
  <c r="M44" i="6"/>
  <c r="K44" i="6"/>
  <c r="J44" i="6"/>
  <c r="H44" i="6"/>
  <c r="G44" i="6"/>
  <c r="E44" i="6"/>
  <c r="D44" i="6"/>
  <c r="N43" i="6"/>
  <c r="M43" i="6"/>
  <c r="K43" i="6"/>
  <c r="J43" i="6"/>
  <c r="H43" i="6"/>
  <c r="G43" i="6"/>
  <c r="E43" i="6"/>
  <c r="D43" i="6"/>
  <c r="N42" i="6"/>
  <c r="M42" i="6"/>
  <c r="K42" i="6"/>
  <c r="J42" i="6"/>
  <c r="H42" i="6"/>
  <c r="G42" i="6"/>
  <c r="E42" i="6"/>
  <c r="D42" i="6"/>
  <c r="N41" i="6"/>
  <c r="M41" i="6"/>
  <c r="K41" i="6"/>
  <c r="J41" i="6"/>
  <c r="H41" i="6"/>
  <c r="G41" i="6"/>
  <c r="E41" i="6"/>
  <c r="D41" i="6"/>
  <c r="N39" i="6"/>
  <c r="M39" i="6"/>
  <c r="K39" i="6"/>
  <c r="J39" i="6"/>
  <c r="H39" i="6"/>
  <c r="G39" i="6"/>
  <c r="E39" i="6"/>
  <c r="D39" i="6"/>
  <c r="N38" i="6"/>
  <c r="M38" i="6"/>
  <c r="K38" i="6"/>
  <c r="J38" i="6"/>
  <c r="H38" i="6"/>
  <c r="G38" i="6"/>
  <c r="E38" i="6"/>
  <c r="D38" i="6"/>
  <c r="N37" i="6"/>
  <c r="M37" i="6"/>
  <c r="K37" i="6"/>
  <c r="J37" i="6"/>
  <c r="H37" i="6"/>
  <c r="G37" i="6"/>
  <c r="E37" i="6"/>
  <c r="D37" i="6"/>
  <c r="N36" i="6"/>
  <c r="M36" i="6"/>
  <c r="K36" i="6"/>
  <c r="J36" i="6"/>
  <c r="H36" i="6"/>
  <c r="G36" i="6"/>
  <c r="E36" i="6"/>
  <c r="D36" i="6"/>
  <c r="N35" i="6"/>
  <c r="M35" i="6"/>
  <c r="K35" i="6"/>
  <c r="J35" i="6"/>
  <c r="H35" i="6"/>
  <c r="G35" i="6"/>
  <c r="E35" i="6"/>
  <c r="D35" i="6"/>
  <c r="N34" i="6"/>
  <c r="M34" i="6"/>
  <c r="K34" i="6"/>
  <c r="J34" i="6"/>
  <c r="H34" i="6"/>
  <c r="G34" i="6"/>
  <c r="E34" i="6"/>
  <c r="D34" i="6"/>
  <c r="N33" i="6"/>
  <c r="M33" i="6"/>
  <c r="K33" i="6"/>
  <c r="K32" i="6"/>
  <c r="J33" i="6"/>
  <c r="J32" i="6"/>
  <c r="H33" i="6"/>
  <c r="H32" i="6"/>
  <c r="G33" i="6"/>
  <c r="E33" i="6"/>
  <c r="D33" i="6"/>
  <c r="D32" i="6"/>
  <c r="N31" i="6"/>
  <c r="M31" i="6"/>
  <c r="K31" i="6"/>
  <c r="J31" i="6"/>
  <c r="H31" i="6"/>
  <c r="G31" i="6"/>
  <c r="E31" i="6"/>
  <c r="D31" i="6"/>
  <c r="N29" i="6"/>
  <c r="M29" i="6"/>
  <c r="K29" i="6"/>
  <c r="J29" i="6"/>
  <c r="H29" i="6"/>
  <c r="G29" i="6"/>
  <c r="E29" i="6"/>
  <c r="D29" i="6"/>
  <c r="N28" i="6"/>
  <c r="M28" i="6"/>
  <c r="K28" i="6"/>
  <c r="J28" i="6"/>
  <c r="H28" i="6"/>
  <c r="G28" i="6"/>
  <c r="E28" i="6"/>
  <c r="D28" i="6"/>
  <c r="N27" i="6"/>
  <c r="M27" i="6"/>
  <c r="K27" i="6"/>
  <c r="J27" i="6"/>
  <c r="H27" i="6"/>
  <c r="G27" i="6"/>
  <c r="E27" i="6"/>
  <c r="D27" i="6"/>
  <c r="N26" i="6"/>
  <c r="M26" i="6"/>
  <c r="K26" i="6"/>
  <c r="J26" i="6"/>
  <c r="H26" i="6"/>
  <c r="H30" i="6"/>
  <c r="G26" i="6"/>
  <c r="E26" i="6"/>
  <c r="D26" i="6"/>
  <c r="N25" i="6"/>
  <c r="M25" i="6"/>
  <c r="K25" i="6"/>
  <c r="J25" i="6"/>
  <c r="H25" i="6"/>
  <c r="G25" i="6"/>
  <c r="E25" i="6"/>
  <c r="D25" i="6"/>
  <c r="N22" i="6"/>
  <c r="M22" i="6"/>
  <c r="K22" i="6"/>
  <c r="J22" i="6"/>
  <c r="H22" i="6"/>
  <c r="G22" i="6"/>
  <c r="N21" i="6"/>
  <c r="O21" i="6"/>
  <c r="K21" i="6"/>
  <c r="L21" i="6"/>
  <c r="H21" i="6"/>
  <c r="I21" i="6"/>
  <c r="E21" i="6"/>
  <c r="N20" i="6"/>
  <c r="M20" i="6"/>
  <c r="K20" i="6"/>
  <c r="J20" i="6"/>
  <c r="H20" i="6"/>
  <c r="G20" i="6"/>
  <c r="E20" i="6"/>
  <c r="D20" i="6"/>
  <c r="N19" i="6"/>
  <c r="M19" i="6"/>
  <c r="K19" i="6"/>
  <c r="J19" i="6"/>
  <c r="H19" i="6"/>
  <c r="G19" i="6"/>
  <c r="E19" i="6"/>
  <c r="D19" i="6"/>
  <c r="N18" i="6"/>
  <c r="M18" i="6"/>
  <c r="K18" i="6"/>
  <c r="J18" i="6"/>
  <c r="H18" i="6"/>
  <c r="G18" i="6"/>
  <c r="E18" i="6"/>
  <c r="D18" i="6"/>
  <c r="N17" i="6"/>
  <c r="O17" i="6"/>
  <c r="M17" i="6"/>
  <c r="L17" i="6"/>
  <c r="K17" i="6"/>
  <c r="J17" i="6"/>
  <c r="H17" i="6"/>
  <c r="G17" i="6"/>
  <c r="I17" i="6"/>
  <c r="E17" i="6"/>
  <c r="D17" i="6"/>
  <c r="F17" i="6"/>
  <c r="N16" i="6"/>
  <c r="M16" i="6"/>
  <c r="K16" i="6"/>
  <c r="J16" i="6"/>
  <c r="H16" i="6"/>
  <c r="G16" i="6"/>
  <c r="E16" i="6"/>
  <c r="D16" i="6"/>
  <c r="N15" i="6"/>
  <c r="M15" i="6"/>
  <c r="K15" i="6"/>
  <c r="J15" i="6"/>
  <c r="H15" i="6"/>
  <c r="G15" i="6"/>
  <c r="E15" i="6"/>
  <c r="D15" i="6"/>
  <c r="N14" i="6"/>
  <c r="M14" i="6"/>
  <c r="K14" i="6"/>
  <c r="J14" i="6"/>
  <c r="H14" i="6"/>
  <c r="G14" i="6"/>
  <c r="E14" i="6"/>
  <c r="D14" i="6"/>
  <c r="N13" i="6"/>
  <c r="M13" i="6"/>
  <c r="K13" i="6"/>
  <c r="J13" i="6"/>
  <c r="H13" i="6"/>
  <c r="G13" i="6"/>
  <c r="E13" i="6"/>
  <c r="D13" i="6"/>
  <c r="N12" i="6"/>
  <c r="M12" i="6"/>
  <c r="K12" i="6"/>
  <c r="J12" i="6"/>
  <c r="L12" i="6"/>
  <c r="H12" i="6"/>
  <c r="G12" i="6"/>
  <c r="E12" i="6"/>
  <c r="D12" i="6"/>
  <c r="N11" i="6"/>
  <c r="M11" i="6"/>
  <c r="K11" i="6"/>
  <c r="J11" i="6"/>
  <c r="H11" i="6"/>
  <c r="G11" i="6"/>
  <c r="E11" i="6"/>
  <c r="D11" i="6"/>
  <c r="N10" i="6"/>
  <c r="M10" i="6"/>
  <c r="K10" i="6"/>
  <c r="J10" i="6"/>
  <c r="H10" i="6"/>
  <c r="G10" i="6"/>
  <c r="E10" i="6"/>
  <c r="D10" i="6"/>
  <c r="N9" i="6"/>
  <c r="M9" i="6"/>
  <c r="K9" i="6"/>
  <c r="J9" i="6"/>
  <c r="H9" i="6"/>
  <c r="G9" i="6"/>
  <c r="E9" i="6"/>
  <c r="D9" i="6"/>
  <c r="N8" i="6"/>
  <c r="M8" i="6"/>
  <c r="K8" i="6"/>
  <c r="J8" i="6"/>
  <c r="H8" i="6"/>
  <c r="G8" i="6"/>
  <c r="E8" i="6"/>
  <c r="D8" i="6"/>
  <c r="N7" i="6"/>
  <c r="M7" i="6"/>
  <c r="K7" i="6"/>
  <c r="J7" i="6"/>
  <c r="H7" i="6"/>
  <c r="G7" i="6"/>
  <c r="E7" i="6"/>
  <c r="D7" i="6"/>
  <c r="N6" i="6"/>
  <c r="M6" i="6"/>
  <c r="K6" i="6"/>
  <c r="J6" i="6"/>
  <c r="H6" i="6"/>
  <c r="G6" i="6"/>
  <c r="E6" i="6"/>
  <c r="D6" i="6"/>
  <c r="L75" i="6"/>
  <c r="F12" i="6"/>
  <c r="F14" i="6"/>
  <c r="F15" i="6"/>
  <c r="O61" i="6"/>
  <c r="O62" i="6"/>
  <c r="O75" i="6"/>
  <c r="L82" i="6"/>
  <c r="L89" i="6"/>
  <c r="D30" i="6"/>
  <c r="D40" i="6"/>
  <c r="D47" i="6"/>
  <c r="F61" i="6"/>
  <c r="F62" i="6"/>
  <c r="F75" i="6"/>
  <c r="I61" i="6"/>
  <c r="I62" i="6"/>
  <c r="I75" i="6"/>
  <c r="F19" i="6"/>
  <c r="O26" i="6"/>
  <c r="I27" i="6"/>
  <c r="O27" i="6"/>
  <c r="I28" i="6"/>
  <c r="O36" i="6"/>
  <c r="I37" i="6"/>
  <c r="I42" i="6"/>
  <c r="O42" i="6"/>
  <c r="I44" i="6"/>
  <c r="L92" i="6"/>
  <c r="F28" i="6"/>
  <c r="I82" i="6"/>
  <c r="I89" i="6"/>
  <c r="I92" i="6"/>
  <c r="L61" i="6"/>
  <c r="L62" i="6"/>
  <c r="I19" i="6"/>
  <c r="O19" i="6"/>
  <c r="O20" i="6"/>
  <c r="F11" i="6"/>
  <c r="L16" i="6"/>
  <c r="F49" i="6"/>
  <c r="O8" i="6"/>
  <c r="I11" i="6"/>
  <c r="O11" i="6"/>
  <c r="O16" i="6"/>
  <c r="O10" i="6"/>
  <c r="F18" i="6"/>
  <c r="F36" i="6"/>
  <c r="L36" i="6"/>
  <c r="L42" i="6"/>
  <c r="F43" i="6"/>
  <c r="O46" i="6"/>
  <c r="F6" i="6"/>
  <c r="F7" i="6"/>
  <c r="O14" i="6"/>
  <c r="L19" i="6"/>
  <c r="L49" i="6"/>
  <c r="F25" i="6"/>
  <c r="I29" i="6"/>
  <c r="I31" i="6"/>
  <c r="F37" i="6"/>
  <c r="F39" i="6"/>
  <c r="I46" i="6"/>
  <c r="O35" i="6"/>
  <c r="I39" i="6"/>
  <c r="I41" i="6"/>
  <c r="L7" i="6"/>
  <c r="L8" i="6"/>
  <c r="F9" i="6"/>
  <c r="L9" i="6"/>
  <c r="F10" i="6"/>
  <c r="F27" i="6"/>
  <c r="F33" i="6"/>
  <c r="E32" i="6"/>
  <c r="F32" i="6"/>
  <c r="L39" i="6"/>
  <c r="O41" i="6"/>
  <c r="O82" i="6"/>
  <c r="O89" i="6"/>
  <c r="O92" i="6"/>
  <c r="O6" i="6"/>
  <c r="O7" i="6"/>
  <c r="L11" i="6"/>
  <c r="O12" i="6"/>
  <c r="O15" i="6"/>
  <c r="I16" i="6"/>
  <c r="F20" i="6"/>
  <c r="L20" i="6"/>
  <c r="I22" i="6"/>
  <c r="O22" i="6"/>
  <c r="I25" i="6"/>
  <c r="O25" i="6"/>
  <c r="I34" i="6"/>
  <c r="O34" i="6"/>
  <c r="I35" i="6"/>
  <c r="I36" i="6"/>
  <c r="O37" i="6"/>
  <c r="I38" i="6"/>
  <c r="F42" i="6"/>
  <c r="L46" i="6"/>
  <c r="O9" i="6"/>
  <c r="O29" i="6"/>
  <c r="O31" i="6"/>
  <c r="I43" i="6"/>
  <c r="I12" i="6"/>
  <c r="F13" i="6"/>
  <c r="L13" i="6"/>
  <c r="I15" i="6"/>
  <c r="M23" i="6"/>
  <c r="O43" i="6"/>
  <c r="L81" i="6"/>
  <c r="L88" i="6"/>
  <c r="F29" i="6"/>
  <c r="L29" i="6"/>
  <c r="M30" i="6"/>
  <c r="L32" i="6"/>
  <c r="O33" i="6"/>
  <c r="F35" i="6"/>
  <c r="L35" i="6"/>
  <c r="O39" i="6"/>
  <c r="O44" i="6"/>
  <c r="F81" i="6"/>
  <c r="F88" i="6"/>
  <c r="I81" i="6"/>
  <c r="I88" i="6"/>
  <c r="I90" i="6"/>
  <c r="O18" i="6"/>
  <c r="F26" i="6"/>
  <c r="N23" i="6"/>
  <c r="I7" i="6"/>
  <c r="F8" i="6"/>
  <c r="O13" i="6"/>
  <c r="L15" i="6"/>
  <c r="F16" i="6"/>
  <c r="I20" i="6"/>
  <c r="L22" i="6"/>
  <c r="L25" i="6"/>
  <c r="I26" i="6"/>
  <c r="N30" i="6"/>
  <c r="O30" i="6"/>
  <c r="F31" i="6"/>
  <c r="L31" i="6"/>
  <c r="H40" i="6"/>
  <c r="H47" i="6"/>
  <c r="O38" i="6"/>
  <c r="F41" i="6"/>
  <c r="L41" i="6"/>
  <c r="F44" i="6"/>
  <c r="I49" i="6"/>
  <c r="O49" i="6"/>
  <c r="G83" i="6"/>
  <c r="I83" i="6"/>
  <c r="I84" i="6"/>
  <c r="K83" i="6"/>
  <c r="L83" i="6"/>
  <c r="L84" i="6"/>
  <c r="J23" i="6"/>
  <c r="L6" i="6"/>
  <c r="F21" i="6"/>
  <c r="E23" i="6"/>
  <c r="O81" i="6"/>
  <c r="O88" i="6"/>
  <c r="M83" i="6"/>
  <c r="O83" i="6"/>
  <c r="O84" i="6"/>
  <c r="K23" i="6"/>
  <c r="G23" i="6"/>
  <c r="E30" i="6"/>
  <c r="L26" i="6"/>
  <c r="J30" i="6"/>
  <c r="I33" i="6"/>
  <c r="G32" i="6"/>
  <c r="I32" i="6"/>
  <c r="I8" i="6"/>
  <c r="L14" i="6"/>
  <c r="L18" i="6"/>
  <c r="K30" i="6"/>
  <c r="O28" i="6"/>
  <c r="G30" i="6"/>
  <c r="I30" i="6"/>
  <c r="K40" i="6"/>
  <c r="L10" i="6"/>
  <c r="N32" i="6"/>
  <c r="N40" i="6"/>
  <c r="D83" i="6"/>
  <c r="F83" i="6"/>
  <c r="F84" i="6"/>
  <c r="I6" i="6"/>
  <c r="I10" i="6"/>
  <c r="I14" i="6"/>
  <c r="I18" i="6"/>
  <c r="L28" i="6"/>
  <c r="M32" i="6"/>
  <c r="M40" i="6"/>
  <c r="F34" i="6"/>
  <c r="L34" i="6"/>
  <c r="F38" i="6"/>
  <c r="L38" i="6"/>
  <c r="J40" i="6"/>
  <c r="L44" i="6"/>
  <c r="F82" i="6"/>
  <c r="F89" i="6"/>
  <c r="F90" i="6"/>
  <c r="F92" i="6"/>
  <c r="D23" i="6"/>
  <c r="H23" i="6"/>
  <c r="I9" i="6"/>
  <c r="I13" i="6"/>
  <c r="L27" i="6"/>
  <c r="L33" i="6"/>
  <c r="L37" i="6"/>
  <c r="L43" i="6"/>
  <c r="F30" i="6"/>
  <c r="L90" i="6"/>
  <c r="E40" i="6"/>
  <c r="F40" i="6"/>
  <c r="K47" i="6"/>
  <c r="L40" i="6"/>
  <c r="O23" i="6"/>
  <c r="N47" i="6"/>
  <c r="N50" i="6"/>
  <c r="O90" i="6"/>
  <c r="H50" i="6"/>
  <c r="O40" i="6"/>
  <c r="L23" i="6"/>
  <c r="D50" i="6"/>
  <c r="F23" i="6"/>
  <c r="M47" i="6"/>
  <c r="E47" i="6"/>
  <c r="F47" i="6"/>
  <c r="O32" i="6"/>
  <c r="G40" i="6"/>
  <c r="I40" i="6"/>
  <c r="L30" i="6"/>
  <c r="I23" i="6"/>
  <c r="J47" i="6"/>
  <c r="L47" i="6"/>
  <c r="K50" i="6"/>
  <c r="E50" i="6"/>
  <c r="O47" i="6"/>
  <c r="O50" i="6"/>
  <c r="O72" i="6"/>
  <c r="M50" i="6"/>
  <c r="J50" i="6"/>
  <c r="G47" i="6"/>
  <c r="L50" i="6"/>
  <c r="L72" i="6"/>
  <c r="F50" i="6"/>
  <c r="F72" i="6"/>
  <c r="I47" i="6"/>
  <c r="I50" i="6"/>
  <c r="I72" i="6"/>
  <c r="G50" i="6"/>
  <c r="O78" i="6"/>
  <c r="O76" i="6"/>
  <c r="O79" i="6"/>
  <c r="F76" i="6"/>
  <c r="F79" i="6"/>
  <c r="F78" i="6"/>
  <c r="L78" i="6"/>
  <c r="L76" i="6"/>
  <c r="L79" i="6"/>
  <c r="I76" i="6"/>
  <c r="I79" i="6"/>
  <c r="I78" i="6"/>
  <c r="N92" i="5"/>
  <c r="M92" i="5"/>
  <c r="K92" i="5"/>
  <c r="J92" i="5"/>
  <c r="H92" i="5"/>
  <c r="G92" i="5"/>
  <c r="E92" i="5"/>
  <c r="D92" i="5"/>
  <c r="O86" i="5"/>
  <c r="L86" i="5"/>
  <c r="I86" i="5"/>
  <c r="F86" i="5"/>
  <c r="O85" i="5"/>
  <c r="L85" i="5"/>
  <c r="I85" i="5"/>
  <c r="F85" i="5"/>
  <c r="N82" i="5"/>
  <c r="M82" i="5"/>
  <c r="K82" i="5"/>
  <c r="J82" i="5"/>
  <c r="H82" i="5"/>
  <c r="G82" i="5"/>
  <c r="E82" i="5"/>
  <c r="D82" i="5"/>
  <c r="N81" i="5"/>
  <c r="N83" i="5"/>
  <c r="M81" i="5"/>
  <c r="K81" i="5"/>
  <c r="J81" i="5"/>
  <c r="J83" i="5"/>
  <c r="H81" i="5"/>
  <c r="H83" i="5"/>
  <c r="G81" i="5"/>
  <c r="G83" i="5"/>
  <c r="E81" i="5"/>
  <c r="E83" i="5"/>
  <c r="D81" i="5"/>
  <c r="O74" i="5"/>
  <c r="L74" i="5"/>
  <c r="I74" i="5"/>
  <c r="F74" i="5"/>
  <c r="O73" i="5"/>
  <c r="L73" i="5"/>
  <c r="L75" i="5"/>
  <c r="I73" i="5"/>
  <c r="I75" i="5"/>
  <c r="F73" i="5"/>
  <c r="O70" i="5"/>
  <c r="O71" i="5"/>
  <c r="L70" i="5"/>
  <c r="L71" i="5"/>
  <c r="I70" i="5"/>
  <c r="I71" i="5"/>
  <c r="F70" i="5"/>
  <c r="F71" i="5"/>
  <c r="O69" i="5"/>
  <c r="L69" i="5"/>
  <c r="I69" i="5"/>
  <c r="F69" i="5"/>
  <c r="O68" i="5"/>
  <c r="L68" i="5"/>
  <c r="I68" i="5"/>
  <c r="F68" i="5"/>
  <c r="O67" i="5"/>
  <c r="L67" i="5"/>
  <c r="I67" i="5"/>
  <c r="F67" i="5"/>
  <c r="O66" i="5"/>
  <c r="L66" i="5"/>
  <c r="I66" i="5"/>
  <c r="F66" i="5"/>
  <c r="O65" i="5"/>
  <c r="L65" i="5"/>
  <c r="I65" i="5"/>
  <c r="F65" i="5"/>
  <c r="O60" i="5"/>
  <c r="L60" i="5"/>
  <c r="I60" i="5"/>
  <c r="F60" i="5"/>
  <c r="O59" i="5"/>
  <c r="L59" i="5"/>
  <c r="L61" i="5"/>
  <c r="L62" i="5"/>
  <c r="I59" i="5"/>
  <c r="I61" i="5"/>
  <c r="I62" i="5"/>
  <c r="F59" i="5"/>
  <c r="O56" i="5"/>
  <c r="L56" i="5"/>
  <c r="I56" i="5"/>
  <c r="F56" i="5"/>
  <c r="O55" i="5"/>
  <c r="L55" i="5"/>
  <c r="I55" i="5"/>
  <c r="F55" i="5"/>
  <c r="O54" i="5"/>
  <c r="L54" i="5"/>
  <c r="I54" i="5"/>
  <c r="F54" i="5"/>
  <c r="O53" i="5"/>
  <c r="L53" i="5"/>
  <c r="I53" i="5"/>
  <c r="F53" i="5"/>
  <c r="N49" i="5"/>
  <c r="M49" i="5"/>
  <c r="K49" i="5"/>
  <c r="J49" i="5"/>
  <c r="H49" i="5"/>
  <c r="G49" i="5"/>
  <c r="E49" i="5"/>
  <c r="D49" i="5"/>
  <c r="N46" i="5"/>
  <c r="M46" i="5"/>
  <c r="K46" i="5"/>
  <c r="J46" i="5"/>
  <c r="H46" i="5"/>
  <c r="G46" i="5"/>
  <c r="N45" i="5"/>
  <c r="O45" i="5"/>
  <c r="K45" i="5"/>
  <c r="L45" i="5"/>
  <c r="H45" i="5"/>
  <c r="I45" i="5"/>
  <c r="E45" i="5"/>
  <c r="F45" i="5"/>
  <c r="N44" i="5"/>
  <c r="M44" i="5"/>
  <c r="K44" i="5"/>
  <c r="J44" i="5"/>
  <c r="H44" i="5"/>
  <c r="G44" i="5"/>
  <c r="E44" i="5"/>
  <c r="D44" i="5"/>
  <c r="N43" i="5"/>
  <c r="M43" i="5"/>
  <c r="K43" i="5"/>
  <c r="J43" i="5"/>
  <c r="H43" i="5"/>
  <c r="G43" i="5"/>
  <c r="E43" i="5"/>
  <c r="D43" i="5"/>
  <c r="N42" i="5"/>
  <c r="M42" i="5"/>
  <c r="K42" i="5"/>
  <c r="J42" i="5"/>
  <c r="H42" i="5"/>
  <c r="G42" i="5"/>
  <c r="E42" i="5"/>
  <c r="D42" i="5"/>
  <c r="N41" i="5"/>
  <c r="M41" i="5"/>
  <c r="K41" i="5"/>
  <c r="J41" i="5"/>
  <c r="H41" i="5"/>
  <c r="G41" i="5"/>
  <c r="E41" i="5"/>
  <c r="D41" i="5"/>
  <c r="N39" i="5"/>
  <c r="M39" i="5"/>
  <c r="K39" i="5"/>
  <c r="J39" i="5"/>
  <c r="H39" i="5"/>
  <c r="G39" i="5"/>
  <c r="E39" i="5"/>
  <c r="D39" i="5"/>
  <c r="N38" i="5"/>
  <c r="M38" i="5"/>
  <c r="K38" i="5"/>
  <c r="J38" i="5"/>
  <c r="H38" i="5"/>
  <c r="G38" i="5"/>
  <c r="E38" i="5"/>
  <c r="D38" i="5"/>
  <c r="N37" i="5"/>
  <c r="M37" i="5"/>
  <c r="K37" i="5"/>
  <c r="J37" i="5"/>
  <c r="H37" i="5"/>
  <c r="G37" i="5"/>
  <c r="E37" i="5"/>
  <c r="D37" i="5"/>
  <c r="N36" i="5"/>
  <c r="M36" i="5"/>
  <c r="K36" i="5"/>
  <c r="J36" i="5"/>
  <c r="H36" i="5"/>
  <c r="G36" i="5"/>
  <c r="E36" i="5"/>
  <c r="D36" i="5"/>
  <c r="N35" i="5"/>
  <c r="M35" i="5"/>
  <c r="K35" i="5"/>
  <c r="J35" i="5"/>
  <c r="H35" i="5"/>
  <c r="G35" i="5"/>
  <c r="E35" i="5"/>
  <c r="D35" i="5"/>
  <c r="N34" i="5"/>
  <c r="M34" i="5"/>
  <c r="K34" i="5"/>
  <c r="J34" i="5"/>
  <c r="H34" i="5"/>
  <c r="G34" i="5"/>
  <c r="E34" i="5"/>
  <c r="D34" i="5"/>
  <c r="N33" i="5"/>
  <c r="M33" i="5"/>
  <c r="K33" i="5"/>
  <c r="K32" i="5"/>
  <c r="J33" i="5"/>
  <c r="J32" i="5"/>
  <c r="H33" i="5"/>
  <c r="G33" i="5"/>
  <c r="G32" i="5"/>
  <c r="E33" i="5"/>
  <c r="D33" i="5"/>
  <c r="D32" i="5"/>
  <c r="N31" i="5"/>
  <c r="M31" i="5"/>
  <c r="K31" i="5"/>
  <c r="J31" i="5"/>
  <c r="H31" i="5"/>
  <c r="G31" i="5"/>
  <c r="E31" i="5"/>
  <c r="D31" i="5"/>
  <c r="N29" i="5"/>
  <c r="M29" i="5"/>
  <c r="K29" i="5"/>
  <c r="J29" i="5"/>
  <c r="H29" i="5"/>
  <c r="G29" i="5"/>
  <c r="E29" i="5"/>
  <c r="D29" i="5"/>
  <c r="N28" i="5"/>
  <c r="M28" i="5"/>
  <c r="K28" i="5"/>
  <c r="J28" i="5"/>
  <c r="H28" i="5"/>
  <c r="G28" i="5"/>
  <c r="E28" i="5"/>
  <c r="D28" i="5"/>
  <c r="N27" i="5"/>
  <c r="M27" i="5"/>
  <c r="K27" i="5"/>
  <c r="J27" i="5"/>
  <c r="H27" i="5"/>
  <c r="G27" i="5"/>
  <c r="E27" i="5"/>
  <c r="D27" i="5"/>
  <c r="N26" i="5"/>
  <c r="M26" i="5"/>
  <c r="K26" i="5"/>
  <c r="J26" i="5"/>
  <c r="H26" i="5"/>
  <c r="G26" i="5"/>
  <c r="E26" i="5"/>
  <c r="D26" i="5"/>
  <c r="D30" i="5"/>
  <c r="N25" i="5"/>
  <c r="M25" i="5"/>
  <c r="K25" i="5"/>
  <c r="J25" i="5"/>
  <c r="H25" i="5"/>
  <c r="G25" i="5"/>
  <c r="E25" i="5"/>
  <c r="D25" i="5"/>
  <c r="N22" i="5"/>
  <c r="M22" i="5"/>
  <c r="K22" i="5"/>
  <c r="J22" i="5"/>
  <c r="H22" i="5"/>
  <c r="G22" i="5"/>
  <c r="N21" i="5"/>
  <c r="O21" i="5"/>
  <c r="K21" i="5"/>
  <c r="L21" i="5"/>
  <c r="H21" i="5"/>
  <c r="I21" i="5"/>
  <c r="E21" i="5"/>
  <c r="N20" i="5"/>
  <c r="M20" i="5"/>
  <c r="K20" i="5"/>
  <c r="J20" i="5"/>
  <c r="H20" i="5"/>
  <c r="G20" i="5"/>
  <c r="E20" i="5"/>
  <c r="D20" i="5"/>
  <c r="N19" i="5"/>
  <c r="M19" i="5"/>
  <c r="K19" i="5"/>
  <c r="J19" i="5"/>
  <c r="H19" i="5"/>
  <c r="G19" i="5"/>
  <c r="E19" i="5"/>
  <c r="D19" i="5"/>
  <c r="N18" i="5"/>
  <c r="M18" i="5"/>
  <c r="K18" i="5"/>
  <c r="J18" i="5"/>
  <c r="H18" i="5"/>
  <c r="G18" i="5"/>
  <c r="E18" i="5"/>
  <c r="D18" i="5"/>
  <c r="N17" i="5"/>
  <c r="O17" i="5"/>
  <c r="M17" i="5"/>
  <c r="L17" i="5"/>
  <c r="K17" i="5"/>
  <c r="J17" i="5"/>
  <c r="H17" i="5"/>
  <c r="G17" i="5"/>
  <c r="I17" i="5"/>
  <c r="E17" i="5"/>
  <c r="D17" i="5"/>
  <c r="F17" i="5"/>
  <c r="N16" i="5"/>
  <c r="M16" i="5"/>
  <c r="K16" i="5"/>
  <c r="J16" i="5"/>
  <c r="H16" i="5"/>
  <c r="G16" i="5"/>
  <c r="E16" i="5"/>
  <c r="D16" i="5"/>
  <c r="N15" i="5"/>
  <c r="M15" i="5"/>
  <c r="K15" i="5"/>
  <c r="J15" i="5"/>
  <c r="H15" i="5"/>
  <c r="G15" i="5"/>
  <c r="E15" i="5"/>
  <c r="D15" i="5"/>
  <c r="N14" i="5"/>
  <c r="M14" i="5"/>
  <c r="K14" i="5"/>
  <c r="J14" i="5"/>
  <c r="H14" i="5"/>
  <c r="G14" i="5"/>
  <c r="E14" i="5"/>
  <c r="D14" i="5"/>
  <c r="N13" i="5"/>
  <c r="M13" i="5"/>
  <c r="K13" i="5"/>
  <c r="J13" i="5"/>
  <c r="H13" i="5"/>
  <c r="G13" i="5"/>
  <c r="E13" i="5"/>
  <c r="D13" i="5"/>
  <c r="N12" i="5"/>
  <c r="M12" i="5"/>
  <c r="K12" i="5"/>
  <c r="J12" i="5"/>
  <c r="H12" i="5"/>
  <c r="G12" i="5"/>
  <c r="E12" i="5"/>
  <c r="D12" i="5"/>
  <c r="N11" i="5"/>
  <c r="M11" i="5"/>
  <c r="K11" i="5"/>
  <c r="J11" i="5"/>
  <c r="H11" i="5"/>
  <c r="G11" i="5"/>
  <c r="E11" i="5"/>
  <c r="D11" i="5"/>
  <c r="N10" i="5"/>
  <c r="M10" i="5"/>
  <c r="K10" i="5"/>
  <c r="J10" i="5"/>
  <c r="H10" i="5"/>
  <c r="G10" i="5"/>
  <c r="E10" i="5"/>
  <c r="D10" i="5"/>
  <c r="N9" i="5"/>
  <c r="M9" i="5"/>
  <c r="K9" i="5"/>
  <c r="J9" i="5"/>
  <c r="H9" i="5"/>
  <c r="G9" i="5"/>
  <c r="E9" i="5"/>
  <c r="D9" i="5"/>
  <c r="N8" i="5"/>
  <c r="M8" i="5"/>
  <c r="K8" i="5"/>
  <c r="J8" i="5"/>
  <c r="H8" i="5"/>
  <c r="G8" i="5"/>
  <c r="E8" i="5"/>
  <c r="D8" i="5"/>
  <c r="N7" i="5"/>
  <c r="M7" i="5"/>
  <c r="K7" i="5"/>
  <c r="J7" i="5"/>
  <c r="H7" i="5"/>
  <c r="G7" i="5"/>
  <c r="E7" i="5"/>
  <c r="D7" i="5"/>
  <c r="N6" i="5"/>
  <c r="M6" i="5"/>
  <c r="K6" i="5"/>
  <c r="J6" i="5"/>
  <c r="H6" i="5"/>
  <c r="G6" i="5"/>
  <c r="E6" i="5"/>
  <c r="D6" i="5"/>
  <c r="O61" i="5"/>
  <c r="O62" i="5"/>
  <c r="O75" i="5"/>
  <c r="H30" i="5"/>
  <c r="L82" i="5"/>
  <c r="H32" i="5"/>
  <c r="F61" i="5"/>
  <c r="F62" i="5"/>
  <c r="F75" i="5"/>
  <c r="F39" i="5"/>
  <c r="I83" i="5"/>
  <c r="I84" i="5"/>
  <c r="I82" i="5"/>
  <c r="I92" i="5"/>
  <c r="L89" i="5"/>
  <c r="O13" i="5"/>
  <c r="F10" i="5"/>
  <c r="I89" i="5"/>
  <c r="I22" i="5"/>
  <c r="I25" i="5"/>
  <c r="O25" i="5"/>
  <c r="I26" i="5"/>
  <c r="O26" i="5"/>
  <c r="I27" i="5"/>
  <c r="I29" i="5"/>
  <c r="O29" i="5"/>
  <c r="I31" i="5"/>
  <c r="I34" i="5"/>
  <c r="I35" i="5"/>
  <c r="L92" i="5"/>
  <c r="L12" i="5"/>
  <c r="I42" i="5"/>
  <c r="O20" i="5"/>
  <c r="F25" i="5"/>
  <c r="L25" i="5"/>
  <c r="O42" i="5"/>
  <c r="O7" i="5"/>
  <c r="O10" i="5"/>
  <c r="O11" i="5"/>
  <c r="O12" i="5"/>
  <c r="F6" i="5"/>
  <c r="L16" i="5"/>
  <c r="O16" i="5"/>
  <c r="L20" i="5"/>
  <c r="I43" i="5"/>
  <c r="I44" i="5"/>
  <c r="I39" i="5"/>
  <c r="L11" i="5"/>
  <c r="F14" i="5"/>
  <c r="F15" i="5"/>
  <c r="L15" i="5"/>
  <c r="O18" i="5"/>
  <c r="O19" i="5"/>
  <c r="I20" i="5"/>
  <c r="I36" i="5"/>
  <c r="O36" i="5"/>
  <c r="O43" i="5"/>
  <c r="O46" i="5"/>
  <c r="I41" i="5"/>
  <c r="O14" i="5"/>
  <c r="O15" i="5"/>
  <c r="I16" i="5"/>
  <c r="F18" i="5"/>
  <c r="F19" i="5"/>
  <c r="L19" i="5"/>
  <c r="F27" i="5"/>
  <c r="F36" i="5"/>
  <c r="L36" i="5"/>
  <c r="L42" i="5"/>
  <c r="F43" i="5"/>
  <c r="F49" i="5"/>
  <c r="L49" i="5"/>
  <c r="M23" i="5"/>
  <c r="O8" i="5"/>
  <c r="F11" i="5"/>
  <c r="F29" i="5"/>
  <c r="O31" i="5"/>
  <c r="F37" i="5"/>
  <c r="L39" i="5"/>
  <c r="O41" i="5"/>
  <c r="I46" i="5"/>
  <c r="O82" i="5"/>
  <c r="O89" i="5"/>
  <c r="O92" i="5"/>
  <c r="F7" i="5"/>
  <c r="F8" i="5"/>
  <c r="L8" i="5"/>
  <c r="O22" i="5"/>
  <c r="O27" i="5"/>
  <c r="I28" i="5"/>
  <c r="O35" i="5"/>
  <c r="I37" i="5"/>
  <c r="O37" i="5"/>
  <c r="I38" i="5"/>
  <c r="F42" i="5"/>
  <c r="L46" i="5"/>
  <c r="F9" i="5"/>
  <c r="L9" i="5"/>
  <c r="I15" i="5"/>
  <c r="F16" i="5"/>
  <c r="I19" i="5"/>
  <c r="F20" i="5"/>
  <c r="N30" i="5"/>
  <c r="F33" i="5"/>
  <c r="D40" i="5"/>
  <c r="L81" i="5"/>
  <c r="L88" i="5"/>
  <c r="L10" i="5"/>
  <c r="I11" i="5"/>
  <c r="F12" i="5"/>
  <c r="L22" i="5"/>
  <c r="F28" i="5"/>
  <c r="F31" i="5"/>
  <c r="L31" i="5"/>
  <c r="I33" i="5"/>
  <c r="F35" i="5"/>
  <c r="L35" i="5"/>
  <c r="O39" i="5"/>
  <c r="O44" i="5"/>
  <c r="F81" i="5"/>
  <c r="F88" i="5"/>
  <c r="I81" i="5"/>
  <c r="I88" i="5"/>
  <c r="I32" i="5"/>
  <c r="L7" i="5"/>
  <c r="N23" i="5"/>
  <c r="O23" i="5"/>
  <c r="I7" i="5"/>
  <c r="O9" i="5"/>
  <c r="F13" i="5"/>
  <c r="L13" i="5"/>
  <c r="F26" i="5"/>
  <c r="K30" i="5"/>
  <c r="L29" i="5"/>
  <c r="H40" i="5"/>
  <c r="H47" i="5"/>
  <c r="O38" i="5"/>
  <c r="F41" i="5"/>
  <c r="L41" i="5"/>
  <c r="F44" i="5"/>
  <c r="I49" i="5"/>
  <c r="O49" i="5"/>
  <c r="K83" i="5"/>
  <c r="L83" i="5"/>
  <c r="L84" i="5"/>
  <c r="G30" i="5"/>
  <c r="I30" i="5"/>
  <c r="E32" i="5"/>
  <c r="F32" i="5"/>
  <c r="F34" i="5"/>
  <c r="D47" i="5"/>
  <c r="O81" i="5"/>
  <c r="O88" i="5"/>
  <c r="M83" i="5"/>
  <c r="O83" i="5"/>
  <c r="O84" i="5"/>
  <c r="J23" i="5"/>
  <c r="L6" i="5"/>
  <c r="O6" i="5"/>
  <c r="F21" i="5"/>
  <c r="E23" i="5"/>
  <c r="O33" i="5"/>
  <c r="M32" i="5"/>
  <c r="M40" i="5"/>
  <c r="K23" i="5"/>
  <c r="I12" i="5"/>
  <c r="G23" i="5"/>
  <c r="E30" i="5"/>
  <c r="F30" i="5"/>
  <c r="L26" i="5"/>
  <c r="J30" i="5"/>
  <c r="L30" i="5"/>
  <c r="M30" i="5"/>
  <c r="O34" i="5"/>
  <c r="K40" i="5"/>
  <c r="K47" i="5"/>
  <c r="G40" i="5"/>
  <c r="I40" i="5"/>
  <c r="I8" i="5"/>
  <c r="L14" i="5"/>
  <c r="L18" i="5"/>
  <c r="O28" i="5"/>
  <c r="L32" i="5"/>
  <c r="N32" i="5"/>
  <c r="N40" i="5"/>
  <c r="D83" i="5"/>
  <c r="F83" i="5"/>
  <c r="F84" i="5"/>
  <c r="I6" i="5"/>
  <c r="I10" i="5"/>
  <c r="I14" i="5"/>
  <c r="I18" i="5"/>
  <c r="L28" i="5"/>
  <c r="L34" i="5"/>
  <c r="F38" i="5"/>
  <c r="L38" i="5"/>
  <c r="J40" i="5"/>
  <c r="L44" i="5"/>
  <c r="F82" i="5"/>
  <c r="F89" i="5"/>
  <c r="F92" i="5"/>
  <c r="D23" i="5"/>
  <c r="H23" i="5"/>
  <c r="I9" i="5"/>
  <c r="I13" i="5"/>
  <c r="L27" i="5"/>
  <c r="L33" i="5"/>
  <c r="L37" i="5"/>
  <c r="L43" i="5"/>
  <c r="L90" i="5"/>
  <c r="F90" i="5"/>
  <c r="N47" i="5"/>
  <c r="O30" i="5"/>
  <c r="O90" i="5"/>
  <c r="I90" i="5"/>
  <c r="H50" i="5"/>
  <c r="N50" i="5"/>
  <c r="O32" i="5"/>
  <c r="O40" i="5"/>
  <c r="I23" i="5"/>
  <c r="G47" i="5"/>
  <c r="I47" i="5"/>
  <c r="K50" i="5"/>
  <c r="D50" i="5"/>
  <c r="F23" i="5"/>
  <c r="L40" i="5"/>
  <c r="J47" i="5"/>
  <c r="L47" i="5"/>
  <c r="M47" i="5"/>
  <c r="E40" i="5"/>
  <c r="F40" i="5"/>
  <c r="L23" i="5"/>
  <c r="I50" i="5"/>
  <c r="I72" i="5"/>
  <c r="I76" i="5"/>
  <c r="I79" i="5"/>
  <c r="E47" i="5"/>
  <c r="E50" i="5"/>
  <c r="L50" i="5"/>
  <c r="L72" i="5"/>
  <c r="L76" i="5"/>
  <c r="L79" i="5"/>
  <c r="I78" i="5"/>
  <c r="G50" i="5"/>
  <c r="J50" i="5"/>
  <c r="O47" i="5"/>
  <c r="O50" i="5"/>
  <c r="O72" i="5"/>
  <c r="M50" i="5"/>
  <c r="L78" i="5"/>
  <c r="F47" i="5"/>
  <c r="F50" i="5"/>
  <c r="F72" i="5"/>
  <c r="F76" i="5"/>
  <c r="O78" i="5"/>
  <c r="O76" i="5"/>
  <c r="O79" i="5"/>
  <c r="F78" i="5"/>
  <c r="F79" i="5"/>
  <c r="N92" i="3"/>
  <c r="M92" i="3"/>
  <c r="K92" i="3"/>
  <c r="J92" i="3"/>
  <c r="H92" i="3"/>
  <c r="G92" i="3"/>
  <c r="E92" i="3"/>
  <c r="D92" i="3"/>
  <c r="O86" i="3"/>
  <c r="L86" i="3"/>
  <c r="I86" i="3"/>
  <c r="F86" i="3"/>
  <c r="O85" i="3"/>
  <c r="L85" i="3"/>
  <c r="I85" i="3"/>
  <c r="F85" i="3"/>
  <c r="N82" i="3"/>
  <c r="M82" i="3"/>
  <c r="K82" i="3"/>
  <c r="J82" i="3"/>
  <c r="H82" i="3"/>
  <c r="G82" i="3"/>
  <c r="E82" i="3"/>
  <c r="D82" i="3"/>
  <c r="N81" i="3"/>
  <c r="N83" i="3"/>
  <c r="M81" i="3"/>
  <c r="K81" i="3"/>
  <c r="K83" i="3"/>
  <c r="J81" i="3"/>
  <c r="J83" i="3"/>
  <c r="H81" i="3"/>
  <c r="G81" i="3"/>
  <c r="G83" i="3"/>
  <c r="E81" i="3"/>
  <c r="E83" i="3"/>
  <c r="D81" i="3"/>
  <c r="O74" i="3"/>
  <c r="L74" i="3"/>
  <c r="I74" i="3"/>
  <c r="F74" i="3"/>
  <c r="O73" i="3"/>
  <c r="L73" i="3"/>
  <c r="L75" i="3"/>
  <c r="I73" i="3"/>
  <c r="F73" i="3"/>
  <c r="F75" i="3"/>
  <c r="O70" i="3"/>
  <c r="O71" i="3"/>
  <c r="L70" i="3"/>
  <c r="L71" i="3"/>
  <c r="I70" i="3"/>
  <c r="I71" i="3"/>
  <c r="F70" i="3"/>
  <c r="F71" i="3"/>
  <c r="O69" i="3"/>
  <c r="L69" i="3"/>
  <c r="I69" i="3"/>
  <c r="F69" i="3"/>
  <c r="O68" i="3"/>
  <c r="L68" i="3"/>
  <c r="I68" i="3"/>
  <c r="F68" i="3"/>
  <c r="O67" i="3"/>
  <c r="L67" i="3"/>
  <c r="I67" i="3"/>
  <c r="F67" i="3"/>
  <c r="O66" i="3"/>
  <c r="L66" i="3"/>
  <c r="I66" i="3"/>
  <c r="F66" i="3"/>
  <c r="O65" i="3"/>
  <c r="L65" i="3"/>
  <c r="I65" i="3"/>
  <c r="F65" i="3"/>
  <c r="O60" i="3"/>
  <c r="L60" i="3"/>
  <c r="I60" i="3"/>
  <c r="F60" i="3"/>
  <c r="O59" i="3"/>
  <c r="O61" i="3"/>
  <c r="O62" i="3"/>
  <c r="L59" i="3"/>
  <c r="L61" i="3"/>
  <c r="L62" i="3"/>
  <c r="I59" i="3"/>
  <c r="F59" i="3"/>
  <c r="F61" i="3"/>
  <c r="F62" i="3"/>
  <c r="O56" i="3"/>
  <c r="L56" i="3"/>
  <c r="I56" i="3"/>
  <c r="F56" i="3"/>
  <c r="O55" i="3"/>
  <c r="L55" i="3"/>
  <c r="I55" i="3"/>
  <c r="F55" i="3"/>
  <c r="O54" i="3"/>
  <c r="L54" i="3"/>
  <c r="I54" i="3"/>
  <c r="F54" i="3"/>
  <c r="O53" i="3"/>
  <c r="L53" i="3"/>
  <c r="I53" i="3"/>
  <c r="F53" i="3"/>
  <c r="N49" i="3"/>
  <c r="M49" i="3"/>
  <c r="K49" i="3"/>
  <c r="J49" i="3"/>
  <c r="H49" i="3"/>
  <c r="G49" i="3"/>
  <c r="E49" i="3"/>
  <c r="D49" i="3"/>
  <c r="N46" i="3"/>
  <c r="M46" i="3"/>
  <c r="K46" i="3"/>
  <c r="J46" i="3"/>
  <c r="H46" i="3"/>
  <c r="G46" i="3"/>
  <c r="N45" i="3"/>
  <c r="O45" i="3"/>
  <c r="K45" i="3"/>
  <c r="L45" i="3"/>
  <c r="H45" i="3"/>
  <c r="I45" i="3"/>
  <c r="E45" i="3"/>
  <c r="F45" i="3"/>
  <c r="N44" i="3"/>
  <c r="M44" i="3"/>
  <c r="K44" i="3"/>
  <c r="J44" i="3"/>
  <c r="H44" i="3"/>
  <c r="G44" i="3"/>
  <c r="E44" i="3"/>
  <c r="D44" i="3"/>
  <c r="N43" i="3"/>
  <c r="M43" i="3"/>
  <c r="K43" i="3"/>
  <c r="J43" i="3"/>
  <c r="H43" i="3"/>
  <c r="G43" i="3"/>
  <c r="I43" i="3"/>
  <c r="E43" i="3"/>
  <c r="D43" i="3"/>
  <c r="N42" i="3"/>
  <c r="M42" i="3"/>
  <c r="K42" i="3"/>
  <c r="J42" i="3"/>
  <c r="H42" i="3"/>
  <c r="G42" i="3"/>
  <c r="I42" i="3"/>
  <c r="E42" i="3"/>
  <c r="D42" i="3"/>
  <c r="N41" i="3"/>
  <c r="M41" i="3"/>
  <c r="K41" i="3"/>
  <c r="J41" i="3"/>
  <c r="H41" i="3"/>
  <c r="G41" i="3"/>
  <c r="I41" i="3"/>
  <c r="E41" i="3"/>
  <c r="D41" i="3"/>
  <c r="N39" i="3"/>
  <c r="M39" i="3"/>
  <c r="K39" i="3"/>
  <c r="J39" i="3"/>
  <c r="H39" i="3"/>
  <c r="G39" i="3"/>
  <c r="I39" i="3"/>
  <c r="E39" i="3"/>
  <c r="D39" i="3"/>
  <c r="N38" i="3"/>
  <c r="M38" i="3"/>
  <c r="K38" i="3"/>
  <c r="J38" i="3"/>
  <c r="H38" i="3"/>
  <c r="G38" i="3"/>
  <c r="I38" i="3"/>
  <c r="E38" i="3"/>
  <c r="D38" i="3"/>
  <c r="N37" i="3"/>
  <c r="M37" i="3"/>
  <c r="K37" i="3"/>
  <c r="J37" i="3"/>
  <c r="H37" i="3"/>
  <c r="G37" i="3"/>
  <c r="I37" i="3"/>
  <c r="E37" i="3"/>
  <c r="D37" i="3"/>
  <c r="N36" i="3"/>
  <c r="M36" i="3"/>
  <c r="K36" i="3"/>
  <c r="J36" i="3"/>
  <c r="H36" i="3"/>
  <c r="G36" i="3"/>
  <c r="E36" i="3"/>
  <c r="D36" i="3"/>
  <c r="N35" i="3"/>
  <c r="M35" i="3"/>
  <c r="K35" i="3"/>
  <c r="J35" i="3"/>
  <c r="H35" i="3"/>
  <c r="G35" i="3"/>
  <c r="I35" i="3"/>
  <c r="E35" i="3"/>
  <c r="D35" i="3"/>
  <c r="N34" i="3"/>
  <c r="M34" i="3"/>
  <c r="K34" i="3"/>
  <c r="J34" i="3"/>
  <c r="H34" i="3"/>
  <c r="G34" i="3"/>
  <c r="I34" i="3"/>
  <c r="E34" i="3"/>
  <c r="D34" i="3"/>
  <c r="N33" i="3"/>
  <c r="N32" i="3"/>
  <c r="M33" i="3"/>
  <c r="K33" i="3"/>
  <c r="J33" i="3"/>
  <c r="J32" i="3"/>
  <c r="H33" i="3"/>
  <c r="G33" i="3"/>
  <c r="I33" i="3"/>
  <c r="E33" i="3"/>
  <c r="D33" i="3"/>
  <c r="D32" i="3"/>
  <c r="H32" i="3"/>
  <c r="N31" i="3"/>
  <c r="M31" i="3"/>
  <c r="K31" i="3"/>
  <c r="J31" i="3"/>
  <c r="H31" i="3"/>
  <c r="G31" i="3"/>
  <c r="E31" i="3"/>
  <c r="D31" i="3"/>
  <c r="N29" i="3"/>
  <c r="M29" i="3"/>
  <c r="K29" i="3"/>
  <c r="J29" i="3"/>
  <c r="H29" i="3"/>
  <c r="G29" i="3"/>
  <c r="E29" i="3"/>
  <c r="D29" i="3"/>
  <c r="N28" i="3"/>
  <c r="M28" i="3"/>
  <c r="K28" i="3"/>
  <c r="J28" i="3"/>
  <c r="H28" i="3"/>
  <c r="G28" i="3"/>
  <c r="E28" i="3"/>
  <c r="D28" i="3"/>
  <c r="N27" i="3"/>
  <c r="M27" i="3"/>
  <c r="K27" i="3"/>
  <c r="J27" i="3"/>
  <c r="H27" i="3"/>
  <c r="G27" i="3"/>
  <c r="E27" i="3"/>
  <c r="D27" i="3"/>
  <c r="N26" i="3"/>
  <c r="M26" i="3"/>
  <c r="K26" i="3"/>
  <c r="J26" i="3"/>
  <c r="H26" i="3"/>
  <c r="G26" i="3"/>
  <c r="E26" i="3"/>
  <c r="D26" i="3"/>
  <c r="N25" i="3"/>
  <c r="M25" i="3"/>
  <c r="K25" i="3"/>
  <c r="J25" i="3"/>
  <c r="H25" i="3"/>
  <c r="G25" i="3"/>
  <c r="E25" i="3"/>
  <c r="D25" i="3"/>
  <c r="N22" i="3"/>
  <c r="M22" i="3"/>
  <c r="K22" i="3"/>
  <c r="J22" i="3"/>
  <c r="H22" i="3"/>
  <c r="G22" i="3"/>
  <c r="N21" i="3"/>
  <c r="O21" i="3"/>
  <c r="K21" i="3"/>
  <c r="L21" i="3"/>
  <c r="H21" i="3"/>
  <c r="I21" i="3"/>
  <c r="E21" i="3"/>
  <c r="N20" i="3"/>
  <c r="M20" i="3"/>
  <c r="K20" i="3"/>
  <c r="J20" i="3"/>
  <c r="H20" i="3"/>
  <c r="G20" i="3"/>
  <c r="E20" i="3"/>
  <c r="D20" i="3"/>
  <c r="N19" i="3"/>
  <c r="M19" i="3"/>
  <c r="K19" i="3"/>
  <c r="J19" i="3"/>
  <c r="H19" i="3"/>
  <c r="G19" i="3"/>
  <c r="E19" i="3"/>
  <c r="D19" i="3"/>
  <c r="N18" i="3"/>
  <c r="M18" i="3"/>
  <c r="K18" i="3"/>
  <c r="J18" i="3"/>
  <c r="H18" i="3"/>
  <c r="G18" i="3"/>
  <c r="E18" i="3"/>
  <c r="D18" i="3"/>
  <c r="N17" i="3"/>
  <c r="O17" i="3"/>
  <c r="M17" i="3"/>
  <c r="L17" i="3"/>
  <c r="K17" i="3"/>
  <c r="J17" i="3"/>
  <c r="H17" i="3"/>
  <c r="G17" i="3"/>
  <c r="I17" i="3"/>
  <c r="E17" i="3"/>
  <c r="D17" i="3"/>
  <c r="F17" i="3"/>
  <c r="N16" i="3"/>
  <c r="M16" i="3"/>
  <c r="K16" i="3"/>
  <c r="J16" i="3"/>
  <c r="H16" i="3"/>
  <c r="G16" i="3"/>
  <c r="E16" i="3"/>
  <c r="D16" i="3"/>
  <c r="N15" i="3"/>
  <c r="M15" i="3"/>
  <c r="K15" i="3"/>
  <c r="J15" i="3"/>
  <c r="H15" i="3"/>
  <c r="G15" i="3"/>
  <c r="E15" i="3"/>
  <c r="D15" i="3"/>
  <c r="N14" i="3"/>
  <c r="M14" i="3"/>
  <c r="K14" i="3"/>
  <c r="J14" i="3"/>
  <c r="H14" i="3"/>
  <c r="G14" i="3"/>
  <c r="E14" i="3"/>
  <c r="D14" i="3"/>
  <c r="N13" i="3"/>
  <c r="M13" i="3"/>
  <c r="K13" i="3"/>
  <c r="J13" i="3"/>
  <c r="H13" i="3"/>
  <c r="G13" i="3"/>
  <c r="E13" i="3"/>
  <c r="D13" i="3"/>
  <c r="N12" i="3"/>
  <c r="M12" i="3"/>
  <c r="K12" i="3"/>
  <c r="J12" i="3"/>
  <c r="H12" i="3"/>
  <c r="G12" i="3"/>
  <c r="E12" i="3"/>
  <c r="D12" i="3"/>
  <c r="N11" i="3"/>
  <c r="M11" i="3"/>
  <c r="K11" i="3"/>
  <c r="J11" i="3"/>
  <c r="H11" i="3"/>
  <c r="G11" i="3"/>
  <c r="E11" i="3"/>
  <c r="D11" i="3"/>
  <c r="N10" i="3"/>
  <c r="M10" i="3"/>
  <c r="K10" i="3"/>
  <c r="J10" i="3"/>
  <c r="H10" i="3"/>
  <c r="G10" i="3"/>
  <c r="E10" i="3"/>
  <c r="D10" i="3"/>
  <c r="N9" i="3"/>
  <c r="M9" i="3"/>
  <c r="K9" i="3"/>
  <c r="J9" i="3"/>
  <c r="H9" i="3"/>
  <c r="G9" i="3"/>
  <c r="E9" i="3"/>
  <c r="D9" i="3"/>
  <c r="F9" i="3"/>
  <c r="N8" i="3"/>
  <c r="M8" i="3"/>
  <c r="K8" i="3"/>
  <c r="J8" i="3"/>
  <c r="H8" i="3"/>
  <c r="G8" i="3"/>
  <c r="E8" i="3"/>
  <c r="D8" i="3"/>
  <c r="N7" i="3"/>
  <c r="M7" i="3"/>
  <c r="K7" i="3"/>
  <c r="J7" i="3"/>
  <c r="H7" i="3"/>
  <c r="G7" i="3"/>
  <c r="E7" i="3"/>
  <c r="D7" i="3"/>
  <c r="F7" i="3"/>
  <c r="N6" i="3"/>
  <c r="M6" i="3"/>
  <c r="K6" i="3"/>
  <c r="J6" i="3"/>
  <c r="H6" i="3"/>
  <c r="G6" i="3"/>
  <c r="E6" i="3"/>
  <c r="D6" i="3"/>
  <c r="F6" i="3"/>
  <c r="I61" i="3"/>
  <c r="I62" i="3"/>
  <c r="I75" i="3"/>
  <c r="O75" i="3"/>
  <c r="O33" i="3"/>
  <c r="O34" i="3"/>
  <c r="O37" i="3"/>
  <c r="O38" i="3"/>
  <c r="O42" i="3"/>
  <c r="L9" i="3"/>
  <c r="F27" i="3"/>
  <c r="F31" i="3"/>
  <c r="O43" i="3"/>
  <c r="L44" i="3"/>
  <c r="O46" i="3"/>
  <c r="O49" i="3"/>
  <c r="O82" i="3"/>
  <c r="O89" i="3"/>
  <c r="O92" i="3"/>
  <c r="O8" i="3"/>
  <c r="O9" i="3"/>
  <c r="O10" i="3"/>
  <c r="O12" i="3"/>
  <c r="O13" i="3"/>
  <c r="O14" i="3"/>
  <c r="O16" i="3"/>
  <c r="F18" i="3"/>
  <c r="F19" i="3"/>
  <c r="F20" i="3"/>
  <c r="I25" i="3"/>
  <c r="I26" i="3"/>
  <c r="O26" i="3"/>
  <c r="I28" i="3"/>
  <c r="I31" i="3"/>
  <c r="F10" i="3"/>
  <c r="I19" i="3"/>
  <c r="O19" i="3"/>
  <c r="L22" i="3"/>
  <c r="F33" i="3"/>
  <c r="F34" i="3"/>
  <c r="F35" i="3"/>
  <c r="I44" i="3"/>
  <c r="O22" i="3"/>
  <c r="L10" i="3"/>
  <c r="F11" i="3"/>
  <c r="F13" i="3"/>
  <c r="L13" i="3"/>
  <c r="F14" i="3"/>
  <c r="L14" i="3"/>
  <c r="F15" i="3"/>
  <c r="F26" i="3"/>
  <c r="F37" i="3"/>
  <c r="F39" i="3"/>
  <c r="F43" i="3"/>
  <c r="F44" i="3"/>
  <c r="L8" i="3"/>
  <c r="L16" i="3"/>
  <c r="O20" i="3"/>
  <c r="O36" i="3"/>
  <c r="O39" i="3"/>
  <c r="I18" i="3"/>
  <c r="L19" i="3"/>
  <c r="K30" i="3"/>
  <c r="L28" i="3"/>
  <c r="L41" i="3"/>
  <c r="F42" i="3"/>
  <c r="L46" i="3"/>
  <c r="F49" i="3"/>
  <c r="L49" i="3"/>
  <c r="L83" i="3"/>
  <c r="L84" i="3"/>
  <c r="F82" i="3"/>
  <c r="F89" i="3"/>
  <c r="L82" i="3"/>
  <c r="L89" i="3"/>
  <c r="L92" i="3"/>
  <c r="L7" i="3"/>
  <c r="L11" i="3"/>
  <c r="L12" i="3"/>
  <c r="L15" i="3"/>
  <c r="O35" i="3"/>
  <c r="M23" i="3"/>
  <c r="I7" i="3"/>
  <c r="O7" i="3"/>
  <c r="I11" i="3"/>
  <c r="O11" i="3"/>
  <c r="I12" i="3"/>
  <c r="I15" i="3"/>
  <c r="O15" i="3"/>
  <c r="I16" i="3"/>
  <c r="L20" i="3"/>
  <c r="I22" i="3"/>
  <c r="N30" i="3"/>
  <c r="I29" i="3"/>
  <c r="L35" i="3"/>
  <c r="F36" i="3"/>
  <c r="L36" i="3"/>
  <c r="L39" i="3"/>
  <c r="O41" i="3"/>
  <c r="I46" i="3"/>
  <c r="I49" i="3"/>
  <c r="I6" i="3"/>
  <c r="F8" i="3"/>
  <c r="I10" i="3"/>
  <c r="F12" i="3"/>
  <c r="I14" i="3"/>
  <c r="F16" i="3"/>
  <c r="L26" i="3"/>
  <c r="O28" i="3"/>
  <c r="L31" i="3"/>
  <c r="K32" i="3"/>
  <c r="L34" i="3"/>
  <c r="I36" i="3"/>
  <c r="L38" i="3"/>
  <c r="H83" i="3"/>
  <c r="I83" i="3"/>
  <c r="I84" i="3"/>
  <c r="F28" i="3"/>
  <c r="O29" i="3"/>
  <c r="H40" i="3"/>
  <c r="F41" i="3"/>
  <c r="L81" i="3"/>
  <c r="L88" i="3"/>
  <c r="I92" i="3"/>
  <c r="O18" i="3"/>
  <c r="L18" i="3"/>
  <c r="I20" i="3"/>
  <c r="F25" i="3"/>
  <c r="L25" i="3"/>
  <c r="D30" i="3"/>
  <c r="H30" i="3"/>
  <c r="I27" i="3"/>
  <c r="O27" i="3"/>
  <c r="F29" i="3"/>
  <c r="L29" i="3"/>
  <c r="O31" i="3"/>
  <c r="D40" i="3"/>
  <c r="L42" i="3"/>
  <c r="O44" i="3"/>
  <c r="F81" i="3"/>
  <c r="F88" i="3"/>
  <c r="I81" i="3"/>
  <c r="I88" i="3"/>
  <c r="O81" i="3"/>
  <c r="O88" i="3"/>
  <c r="F92" i="3"/>
  <c r="N23" i="3"/>
  <c r="O23" i="3"/>
  <c r="O6" i="3"/>
  <c r="K40" i="3"/>
  <c r="J23" i="3"/>
  <c r="L6" i="3"/>
  <c r="I8" i="3"/>
  <c r="G23" i="3"/>
  <c r="F21" i="3"/>
  <c r="E23" i="3"/>
  <c r="K23" i="3"/>
  <c r="N40" i="3"/>
  <c r="F90" i="3"/>
  <c r="G30" i="3"/>
  <c r="M30" i="3"/>
  <c r="L32" i="3"/>
  <c r="D83" i="3"/>
  <c r="F83" i="3"/>
  <c r="F84" i="3"/>
  <c r="O25" i="3"/>
  <c r="G32" i="3"/>
  <c r="I32" i="3"/>
  <c r="M83" i="3"/>
  <c r="O83" i="3"/>
  <c r="O84" i="3"/>
  <c r="K47" i="3"/>
  <c r="E30" i="3"/>
  <c r="F30" i="3"/>
  <c r="J30" i="3"/>
  <c r="M32" i="3"/>
  <c r="O32" i="3"/>
  <c r="F38" i="3"/>
  <c r="J40" i="3"/>
  <c r="L40" i="3"/>
  <c r="I82" i="3"/>
  <c r="I89" i="3"/>
  <c r="D23" i="3"/>
  <c r="H23" i="3"/>
  <c r="I9" i="3"/>
  <c r="I13" i="3"/>
  <c r="L27" i="3"/>
  <c r="E32" i="3"/>
  <c r="F32" i="3"/>
  <c r="L33" i="3"/>
  <c r="L37" i="3"/>
  <c r="L43" i="3"/>
  <c r="L90" i="3"/>
  <c r="I90" i="3"/>
  <c r="I30" i="3"/>
  <c r="O90" i="3"/>
  <c r="N47" i="3"/>
  <c r="N50" i="3"/>
  <c r="H47" i="3"/>
  <c r="H50" i="3"/>
  <c r="D47" i="3"/>
  <c r="D50" i="3"/>
  <c r="M40" i="3"/>
  <c r="O40" i="3"/>
  <c r="F23" i="3"/>
  <c r="G40" i="3"/>
  <c r="I40" i="3"/>
  <c r="L23" i="3"/>
  <c r="L30" i="3"/>
  <c r="J47" i="3"/>
  <c r="L47" i="3"/>
  <c r="K50" i="3"/>
  <c r="I23" i="3"/>
  <c r="O30" i="3"/>
  <c r="E40" i="3"/>
  <c r="F40" i="3"/>
  <c r="M47" i="3"/>
  <c r="O47" i="3"/>
  <c r="O50" i="3"/>
  <c r="O72" i="3"/>
  <c r="J50" i="3"/>
  <c r="L50" i="3"/>
  <c r="L72" i="3"/>
  <c r="L76" i="3"/>
  <c r="L79" i="3"/>
  <c r="G47" i="3"/>
  <c r="E47" i="3"/>
  <c r="M50" i="3"/>
  <c r="L78" i="3"/>
  <c r="F47" i="3"/>
  <c r="F50" i="3"/>
  <c r="F72" i="3"/>
  <c r="E50" i="3"/>
  <c r="I47" i="3"/>
  <c r="I50" i="3"/>
  <c r="I72" i="3"/>
  <c r="G50" i="3"/>
  <c r="O78" i="3"/>
  <c r="O76" i="3"/>
  <c r="O79" i="3"/>
  <c r="I76" i="3"/>
  <c r="I79" i="3"/>
  <c r="I78" i="3"/>
  <c r="F76" i="3"/>
  <c r="F79" i="3"/>
  <c r="F78" i="3"/>
  <c r="N92" i="2"/>
  <c r="M92" i="2"/>
  <c r="K92" i="2"/>
  <c r="J92" i="2"/>
  <c r="H92" i="2"/>
  <c r="G92" i="2"/>
  <c r="E92" i="2"/>
  <c r="D92" i="2"/>
  <c r="O86" i="2"/>
  <c r="L86" i="2"/>
  <c r="I86" i="2"/>
  <c r="F86" i="2"/>
  <c r="O85" i="2"/>
  <c r="L85" i="2"/>
  <c r="I85" i="2"/>
  <c r="F85" i="2"/>
  <c r="N82" i="2"/>
  <c r="M82" i="2"/>
  <c r="K82" i="2"/>
  <c r="J82" i="2"/>
  <c r="H82" i="2"/>
  <c r="G82" i="2"/>
  <c r="E82" i="2"/>
  <c r="D82" i="2"/>
  <c r="N81" i="2"/>
  <c r="N83" i="2"/>
  <c r="M81" i="2"/>
  <c r="K81" i="2"/>
  <c r="J81" i="2"/>
  <c r="J83" i="2"/>
  <c r="H81" i="2"/>
  <c r="G81" i="2"/>
  <c r="G83" i="2"/>
  <c r="E81" i="2"/>
  <c r="D81" i="2"/>
  <c r="O74" i="2"/>
  <c r="L74" i="2"/>
  <c r="I74" i="2"/>
  <c r="F74" i="2"/>
  <c r="O73" i="2"/>
  <c r="O75" i="2"/>
  <c r="L73" i="2"/>
  <c r="I73" i="2"/>
  <c r="F73" i="2"/>
  <c r="F75" i="2"/>
  <c r="O70" i="2"/>
  <c r="O71" i="2"/>
  <c r="L70" i="2"/>
  <c r="L71" i="2"/>
  <c r="I70" i="2"/>
  <c r="I71" i="2"/>
  <c r="F70" i="2"/>
  <c r="F71" i="2"/>
  <c r="O69" i="2"/>
  <c r="L69" i="2"/>
  <c r="I69" i="2"/>
  <c r="F69" i="2"/>
  <c r="O68" i="2"/>
  <c r="L68" i="2"/>
  <c r="I68" i="2"/>
  <c r="F68" i="2"/>
  <c r="O67" i="2"/>
  <c r="L67" i="2"/>
  <c r="I67" i="2"/>
  <c r="F67" i="2"/>
  <c r="O66" i="2"/>
  <c r="L66" i="2"/>
  <c r="I66" i="2"/>
  <c r="F66" i="2"/>
  <c r="O65" i="2"/>
  <c r="L65" i="2"/>
  <c r="I65" i="2"/>
  <c r="F65" i="2"/>
  <c r="O60" i="2"/>
  <c r="L60" i="2"/>
  <c r="I60" i="2"/>
  <c r="F60" i="2"/>
  <c r="O59" i="2"/>
  <c r="O61" i="2"/>
  <c r="O62" i="2"/>
  <c r="L59" i="2"/>
  <c r="I59" i="2"/>
  <c r="F59" i="2"/>
  <c r="F61" i="2"/>
  <c r="F62" i="2"/>
  <c r="O56" i="2"/>
  <c r="L56" i="2"/>
  <c r="I56" i="2"/>
  <c r="F56" i="2"/>
  <c r="O55" i="2"/>
  <c r="L55" i="2"/>
  <c r="I55" i="2"/>
  <c r="F55" i="2"/>
  <c r="O54" i="2"/>
  <c r="L54" i="2"/>
  <c r="I54" i="2"/>
  <c r="F54" i="2"/>
  <c r="O53" i="2"/>
  <c r="L53" i="2"/>
  <c r="I53" i="2"/>
  <c r="F53" i="2"/>
  <c r="N49" i="2"/>
  <c r="M49" i="2"/>
  <c r="K49" i="2"/>
  <c r="J49" i="2"/>
  <c r="H49" i="2"/>
  <c r="G49" i="2"/>
  <c r="E49" i="2"/>
  <c r="D49" i="2"/>
  <c r="N46" i="2"/>
  <c r="M46" i="2"/>
  <c r="K46" i="2"/>
  <c r="J46" i="2"/>
  <c r="H46" i="2"/>
  <c r="G46" i="2"/>
  <c r="N45" i="2"/>
  <c r="O45" i="2"/>
  <c r="K45" i="2"/>
  <c r="L45" i="2"/>
  <c r="H45" i="2"/>
  <c r="I45" i="2"/>
  <c r="E45" i="2"/>
  <c r="F45" i="2"/>
  <c r="N44" i="2"/>
  <c r="M44" i="2"/>
  <c r="K44" i="2"/>
  <c r="J44" i="2"/>
  <c r="H44" i="2"/>
  <c r="G44" i="2"/>
  <c r="E44" i="2"/>
  <c r="D44" i="2"/>
  <c r="N43" i="2"/>
  <c r="M43" i="2"/>
  <c r="K43" i="2"/>
  <c r="J43" i="2"/>
  <c r="H43" i="2"/>
  <c r="G43" i="2"/>
  <c r="E43" i="2"/>
  <c r="D43" i="2"/>
  <c r="N42" i="2"/>
  <c r="M42" i="2"/>
  <c r="K42" i="2"/>
  <c r="J42" i="2"/>
  <c r="H42" i="2"/>
  <c r="G42" i="2"/>
  <c r="E42" i="2"/>
  <c r="D42" i="2"/>
  <c r="N41" i="2"/>
  <c r="M41" i="2"/>
  <c r="K41" i="2"/>
  <c r="J41" i="2"/>
  <c r="H41" i="2"/>
  <c r="G41" i="2"/>
  <c r="E41" i="2"/>
  <c r="D41" i="2"/>
  <c r="N39" i="2"/>
  <c r="M39" i="2"/>
  <c r="K39" i="2"/>
  <c r="J39" i="2"/>
  <c r="H39" i="2"/>
  <c r="G39" i="2"/>
  <c r="E39" i="2"/>
  <c r="D39" i="2"/>
  <c r="N38" i="2"/>
  <c r="M38" i="2"/>
  <c r="K38" i="2"/>
  <c r="J38" i="2"/>
  <c r="H38" i="2"/>
  <c r="G38" i="2"/>
  <c r="E38" i="2"/>
  <c r="D38" i="2"/>
  <c r="N37" i="2"/>
  <c r="M37" i="2"/>
  <c r="K37" i="2"/>
  <c r="J37" i="2"/>
  <c r="H37" i="2"/>
  <c r="G37" i="2"/>
  <c r="E37" i="2"/>
  <c r="D37" i="2"/>
  <c r="N36" i="2"/>
  <c r="M36" i="2"/>
  <c r="K36" i="2"/>
  <c r="J36" i="2"/>
  <c r="H36" i="2"/>
  <c r="G36" i="2"/>
  <c r="E36" i="2"/>
  <c r="D36" i="2"/>
  <c r="N35" i="2"/>
  <c r="M35" i="2"/>
  <c r="K35" i="2"/>
  <c r="J35" i="2"/>
  <c r="H35" i="2"/>
  <c r="G35" i="2"/>
  <c r="E35" i="2"/>
  <c r="D35" i="2"/>
  <c r="N34" i="2"/>
  <c r="M34" i="2"/>
  <c r="K34" i="2"/>
  <c r="J34" i="2"/>
  <c r="H34" i="2"/>
  <c r="G34" i="2"/>
  <c r="E34" i="2"/>
  <c r="D34" i="2"/>
  <c r="N33" i="2"/>
  <c r="M33" i="2"/>
  <c r="K33" i="2"/>
  <c r="J33" i="2"/>
  <c r="J32" i="2"/>
  <c r="H33" i="2"/>
  <c r="H32" i="2"/>
  <c r="G33" i="2"/>
  <c r="E33" i="2"/>
  <c r="D33" i="2"/>
  <c r="D32" i="2"/>
  <c r="N31" i="2"/>
  <c r="M31" i="2"/>
  <c r="K31" i="2"/>
  <c r="J31" i="2"/>
  <c r="H31" i="2"/>
  <c r="G31" i="2"/>
  <c r="E31" i="2"/>
  <c r="D31" i="2"/>
  <c r="N29" i="2"/>
  <c r="M29" i="2"/>
  <c r="K29" i="2"/>
  <c r="J29" i="2"/>
  <c r="H29" i="2"/>
  <c r="G29" i="2"/>
  <c r="E29" i="2"/>
  <c r="D29" i="2"/>
  <c r="N28" i="2"/>
  <c r="M28" i="2"/>
  <c r="K28" i="2"/>
  <c r="J28" i="2"/>
  <c r="H28" i="2"/>
  <c r="G28" i="2"/>
  <c r="E28" i="2"/>
  <c r="D28" i="2"/>
  <c r="N27" i="2"/>
  <c r="M27" i="2"/>
  <c r="K27" i="2"/>
  <c r="J27" i="2"/>
  <c r="H27" i="2"/>
  <c r="G27" i="2"/>
  <c r="E27" i="2"/>
  <c r="D27" i="2"/>
  <c r="N26" i="2"/>
  <c r="M26" i="2"/>
  <c r="K26" i="2"/>
  <c r="J26" i="2"/>
  <c r="L26" i="2"/>
  <c r="H26" i="2"/>
  <c r="G26" i="2"/>
  <c r="E26" i="2"/>
  <c r="D26" i="2"/>
  <c r="N25" i="2"/>
  <c r="M25" i="2"/>
  <c r="K25" i="2"/>
  <c r="J25" i="2"/>
  <c r="H25" i="2"/>
  <c r="G25" i="2"/>
  <c r="E25" i="2"/>
  <c r="D25" i="2"/>
  <c r="N22" i="2"/>
  <c r="M22" i="2"/>
  <c r="K22" i="2"/>
  <c r="J22" i="2"/>
  <c r="H22" i="2"/>
  <c r="G22" i="2"/>
  <c r="N21" i="2"/>
  <c r="O21" i="2"/>
  <c r="K21" i="2"/>
  <c r="L21" i="2"/>
  <c r="H21" i="2"/>
  <c r="I21" i="2"/>
  <c r="E21" i="2"/>
  <c r="F21" i="2"/>
  <c r="N20" i="2"/>
  <c r="M20" i="2"/>
  <c r="O20" i="2"/>
  <c r="K20" i="2"/>
  <c r="J20" i="2"/>
  <c r="H20" i="2"/>
  <c r="G20" i="2"/>
  <c r="E20" i="2"/>
  <c r="D20" i="2"/>
  <c r="N19" i="2"/>
  <c r="M19" i="2"/>
  <c r="K19" i="2"/>
  <c r="J19" i="2"/>
  <c r="H19" i="2"/>
  <c r="G19" i="2"/>
  <c r="I19" i="2"/>
  <c r="E19" i="2"/>
  <c r="D19" i="2"/>
  <c r="N18" i="2"/>
  <c r="M18" i="2"/>
  <c r="O18" i="2"/>
  <c r="K18" i="2"/>
  <c r="J18" i="2"/>
  <c r="H18" i="2"/>
  <c r="G18" i="2"/>
  <c r="E18" i="2"/>
  <c r="D18" i="2"/>
  <c r="N17" i="2"/>
  <c r="O17" i="2"/>
  <c r="M17" i="2"/>
  <c r="L17" i="2"/>
  <c r="K17" i="2"/>
  <c r="J17" i="2"/>
  <c r="H17" i="2"/>
  <c r="G17" i="2"/>
  <c r="I17" i="2"/>
  <c r="E17" i="2"/>
  <c r="D17" i="2"/>
  <c r="F17" i="2"/>
  <c r="N16" i="2"/>
  <c r="M16" i="2"/>
  <c r="K16" i="2"/>
  <c r="J16" i="2"/>
  <c r="H16" i="2"/>
  <c r="G16" i="2"/>
  <c r="E16" i="2"/>
  <c r="D16" i="2"/>
  <c r="N15" i="2"/>
  <c r="M15" i="2"/>
  <c r="K15" i="2"/>
  <c r="J15" i="2"/>
  <c r="H15" i="2"/>
  <c r="G15" i="2"/>
  <c r="E15" i="2"/>
  <c r="D15" i="2"/>
  <c r="N14" i="2"/>
  <c r="M14" i="2"/>
  <c r="K14" i="2"/>
  <c r="J14" i="2"/>
  <c r="H14" i="2"/>
  <c r="G14" i="2"/>
  <c r="E14" i="2"/>
  <c r="D14" i="2"/>
  <c r="N13" i="2"/>
  <c r="M13" i="2"/>
  <c r="K13" i="2"/>
  <c r="J13" i="2"/>
  <c r="H13" i="2"/>
  <c r="G13" i="2"/>
  <c r="E13" i="2"/>
  <c r="D13" i="2"/>
  <c r="N12" i="2"/>
  <c r="M12" i="2"/>
  <c r="K12" i="2"/>
  <c r="J12" i="2"/>
  <c r="H12" i="2"/>
  <c r="G12" i="2"/>
  <c r="E12" i="2"/>
  <c r="D12" i="2"/>
  <c r="N11" i="2"/>
  <c r="M11" i="2"/>
  <c r="K11" i="2"/>
  <c r="J11" i="2"/>
  <c r="H11" i="2"/>
  <c r="G11" i="2"/>
  <c r="E11" i="2"/>
  <c r="D11" i="2"/>
  <c r="N10" i="2"/>
  <c r="M10" i="2"/>
  <c r="K10" i="2"/>
  <c r="J10" i="2"/>
  <c r="H10" i="2"/>
  <c r="G10" i="2"/>
  <c r="E10" i="2"/>
  <c r="D10" i="2"/>
  <c r="N9" i="2"/>
  <c r="M9" i="2"/>
  <c r="K9" i="2"/>
  <c r="J9" i="2"/>
  <c r="H9" i="2"/>
  <c r="G9" i="2"/>
  <c r="E9" i="2"/>
  <c r="D9" i="2"/>
  <c r="N8" i="2"/>
  <c r="M8" i="2"/>
  <c r="K8" i="2"/>
  <c r="J8" i="2"/>
  <c r="H8" i="2"/>
  <c r="G8" i="2"/>
  <c r="E8" i="2"/>
  <c r="D8" i="2"/>
  <c r="N7" i="2"/>
  <c r="M7" i="2"/>
  <c r="K7" i="2"/>
  <c r="J7" i="2"/>
  <c r="H7" i="2"/>
  <c r="G7" i="2"/>
  <c r="E7" i="2"/>
  <c r="D7" i="2"/>
  <c r="N6" i="2"/>
  <c r="M6" i="2"/>
  <c r="K6" i="2"/>
  <c r="J6" i="2"/>
  <c r="H6" i="2"/>
  <c r="G6" i="2"/>
  <c r="E6" i="2"/>
  <c r="D6" i="2"/>
  <c r="E83" i="2"/>
  <c r="O10" i="2"/>
  <c r="L61" i="2"/>
  <c r="L62" i="2"/>
  <c r="L75" i="2"/>
  <c r="I75" i="2"/>
  <c r="K83" i="2"/>
  <c r="L83" i="2"/>
  <c r="L84" i="2"/>
  <c r="O6" i="2"/>
  <c r="I6" i="2"/>
  <c r="L82" i="2"/>
  <c r="L89" i="2"/>
  <c r="D23" i="2"/>
  <c r="I34" i="2"/>
  <c r="I37" i="2"/>
  <c r="I39" i="2"/>
  <c r="I41" i="2"/>
  <c r="O41" i="2"/>
  <c r="I42" i="2"/>
  <c r="I46" i="2"/>
  <c r="O46" i="2"/>
  <c r="I49" i="2"/>
  <c r="O49" i="2"/>
  <c r="O81" i="2"/>
  <c r="O88" i="2"/>
  <c r="O82" i="2"/>
  <c r="O89" i="2"/>
  <c r="O92" i="2"/>
  <c r="F19" i="2"/>
  <c r="F20" i="2"/>
  <c r="L6" i="2"/>
  <c r="F7" i="2"/>
  <c r="L7" i="2"/>
  <c r="L10" i="2"/>
  <c r="F11" i="2"/>
  <c r="L11" i="2"/>
  <c r="L14" i="2"/>
  <c r="F15" i="2"/>
  <c r="L15" i="2"/>
  <c r="F39" i="2"/>
  <c r="F42" i="2"/>
  <c r="F43" i="2"/>
  <c r="L92" i="2"/>
  <c r="I61" i="2"/>
  <c r="I62" i="2"/>
  <c r="O43" i="2"/>
  <c r="I28" i="2"/>
  <c r="L46" i="2"/>
  <c r="F49" i="2"/>
  <c r="L49" i="2"/>
  <c r="F81" i="2"/>
  <c r="F82" i="2"/>
  <c r="F31" i="2"/>
  <c r="K32" i="2"/>
  <c r="L34" i="2"/>
  <c r="F36" i="2"/>
  <c r="O11" i="2"/>
  <c r="O14" i="2"/>
  <c r="O15" i="2"/>
  <c r="I35" i="2"/>
  <c r="H23" i="2"/>
  <c r="O7" i="2"/>
  <c r="I8" i="2"/>
  <c r="O8" i="2"/>
  <c r="I9" i="2"/>
  <c r="I10" i="2"/>
  <c r="I12" i="2"/>
  <c r="O12" i="2"/>
  <c r="I13" i="2"/>
  <c r="O13" i="2"/>
  <c r="I14" i="2"/>
  <c r="I16" i="2"/>
  <c r="O16" i="2"/>
  <c r="L20" i="2"/>
  <c r="O26" i="2"/>
  <c r="O35" i="2"/>
  <c r="L37" i="2"/>
  <c r="F38" i="2"/>
  <c r="L39" i="2"/>
  <c r="L42" i="2"/>
  <c r="L43" i="2"/>
  <c r="F44" i="2"/>
  <c r="L44" i="2"/>
  <c r="F25" i="2"/>
  <c r="I29" i="2"/>
  <c r="I31" i="2"/>
  <c r="I36" i="2"/>
  <c r="F34" i="2"/>
  <c r="I44" i="2"/>
  <c r="I81" i="2"/>
  <c r="I88" i="2"/>
  <c r="I82" i="2"/>
  <c r="I89" i="2"/>
  <c r="F6" i="2"/>
  <c r="F8" i="2"/>
  <c r="F9" i="2"/>
  <c r="F10" i="2"/>
  <c r="F12" i="2"/>
  <c r="F13" i="2"/>
  <c r="F14" i="2"/>
  <c r="F16" i="2"/>
  <c r="I18" i="2"/>
  <c r="G30" i="2"/>
  <c r="L27" i="2"/>
  <c r="L28" i="2"/>
  <c r="F29" i="2"/>
  <c r="L31" i="2"/>
  <c r="I33" i="2"/>
  <c r="O33" i="2"/>
  <c r="L36" i="2"/>
  <c r="I43" i="2"/>
  <c r="I7" i="2"/>
  <c r="L9" i="2"/>
  <c r="I11" i="2"/>
  <c r="L13" i="2"/>
  <c r="I15" i="2"/>
  <c r="L19" i="2"/>
  <c r="L22" i="2"/>
  <c r="E30" i="2"/>
  <c r="K30" i="2"/>
  <c r="F27" i="2"/>
  <c r="O28" i="2"/>
  <c r="L29" i="2"/>
  <c r="E32" i="2"/>
  <c r="F32" i="2"/>
  <c r="L33" i="2"/>
  <c r="O37" i="2"/>
  <c r="L38" i="2"/>
  <c r="L32" i="2"/>
  <c r="K40" i="2"/>
  <c r="K47" i="2"/>
  <c r="M23" i="2"/>
  <c r="I25" i="2"/>
  <c r="I26" i="2"/>
  <c r="F28" i="2"/>
  <c r="G32" i="2"/>
  <c r="I32" i="2"/>
  <c r="F37" i="2"/>
  <c r="D40" i="2"/>
  <c r="H40" i="2"/>
  <c r="L81" i="2"/>
  <c r="L88" i="2"/>
  <c r="L90" i="2"/>
  <c r="D83" i="2"/>
  <c r="F83" i="2"/>
  <c r="F84" i="2"/>
  <c r="I92" i="2"/>
  <c r="F18" i="2"/>
  <c r="L18" i="2"/>
  <c r="O19" i="2"/>
  <c r="I20" i="2"/>
  <c r="I22" i="2"/>
  <c r="L25" i="2"/>
  <c r="F26" i="2"/>
  <c r="N30" i="2"/>
  <c r="I27" i="2"/>
  <c r="O27" i="2"/>
  <c r="O31" i="2"/>
  <c r="N32" i="2"/>
  <c r="N40" i="2"/>
  <c r="F35" i="2"/>
  <c r="L35" i="2"/>
  <c r="I38" i="2"/>
  <c r="O39" i="2"/>
  <c r="F41" i="2"/>
  <c r="L41" i="2"/>
  <c r="F88" i="2"/>
  <c r="F89" i="2"/>
  <c r="F92" i="2"/>
  <c r="E40" i="2"/>
  <c r="F40" i="2"/>
  <c r="N23" i="2"/>
  <c r="J30" i="2"/>
  <c r="L30" i="2"/>
  <c r="G23" i="2"/>
  <c r="K23" i="2"/>
  <c r="O9" i="2"/>
  <c r="E23" i="2"/>
  <c r="J23" i="2"/>
  <c r="M30" i="2"/>
  <c r="M32" i="2"/>
  <c r="O32" i="2"/>
  <c r="F33" i="2"/>
  <c r="O34" i="2"/>
  <c r="O36" i="2"/>
  <c r="O38" i="2"/>
  <c r="O42" i="2"/>
  <c r="O44" i="2"/>
  <c r="H30" i="2"/>
  <c r="D30" i="2"/>
  <c r="J40" i="2"/>
  <c r="L40" i="2"/>
  <c r="H83" i="2"/>
  <c r="I83" i="2"/>
  <c r="I84" i="2"/>
  <c r="L8" i="2"/>
  <c r="L12" i="2"/>
  <c r="L16" i="2"/>
  <c r="O22" i="2"/>
  <c r="O25" i="2"/>
  <c r="O29" i="2"/>
  <c r="M83" i="2"/>
  <c r="O83" i="2"/>
  <c r="O84" i="2"/>
  <c r="F30" i="2"/>
  <c r="N47" i="2"/>
  <c r="O90" i="2"/>
  <c r="H47" i="2"/>
  <c r="H50" i="2"/>
  <c r="O30" i="2"/>
  <c r="I90" i="2"/>
  <c r="J47" i="2"/>
  <c r="J50" i="2"/>
  <c r="G40" i="2"/>
  <c r="F90" i="2"/>
  <c r="K50" i="2"/>
  <c r="N50" i="2"/>
  <c r="E47" i="2"/>
  <c r="E50" i="2"/>
  <c r="O23" i="2"/>
  <c r="L23" i="2"/>
  <c r="I23" i="2"/>
  <c r="I30" i="2"/>
  <c r="M40" i="2"/>
  <c r="O40" i="2"/>
  <c r="D47" i="2"/>
  <c r="F23" i="2"/>
  <c r="L47" i="2"/>
  <c r="L50" i="2"/>
  <c r="L72" i="2"/>
  <c r="I40" i="2"/>
  <c r="G47" i="2"/>
  <c r="M47" i="2"/>
  <c r="M50" i="2"/>
  <c r="F47" i="2"/>
  <c r="F50" i="2"/>
  <c r="F72" i="2"/>
  <c r="D50" i="2"/>
  <c r="O47" i="2"/>
  <c r="O50" i="2"/>
  <c r="O72" i="2"/>
  <c r="O78" i="2"/>
  <c r="I47" i="2"/>
  <c r="I50" i="2"/>
  <c r="I72" i="2"/>
  <c r="G50" i="2"/>
  <c r="F76" i="2"/>
  <c r="F79" i="2"/>
  <c r="F78" i="2"/>
  <c r="L78" i="2"/>
  <c r="L76" i="2"/>
  <c r="L79" i="2"/>
  <c r="N92" i="1"/>
  <c r="M92" i="1"/>
  <c r="K92" i="1"/>
  <c r="J92" i="1"/>
  <c r="H92" i="1"/>
  <c r="G92" i="1"/>
  <c r="E92" i="1"/>
  <c r="D92" i="1"/>
  <c r="O86" i="1"/>
  <c r="L86" i="1"/>
  <c r="I86" i="1"/>
  <c r="F86" i="1"/>
  <c r="O85" i="1"/>
  <c r="L85" i="1"/>
  <c r="I85" i="1"/>
  <c r="F85" i="1"/>
  <c r="N82" i="1"/>
  <c r="M82" i="1"/>
  <c r="O82" i="1"/>
  <c r="O89" i="1"/>
  <c r="K82" i="1"/>
  <c r="J82" i="1"/>
  <c r="H82" i="1"/>
  <c r="G82" i="1"/>
  <c r="E82" i="1"/>
  <c r="D82" i="1"/>
  <c r="N81" i="1"/>
  <c r="N83" i="1"/>
  <c r="M81" i="1"/>
  <c r="K81" i="1"/>
  <c r="K83" i="1"/>
  <c r="J81" i="1"/>
  <c r="J83" i="1"/>
  <c r="H81" i="1"/>
  <c r="H83" i="1"/>
  <c r="G81" i="1"/>
  <c r="G83" i="1"/>
  <c r="E81" i="1"/>
  <c r="E83" i="1"/>
  <c r="D81" i="1"/>
  <c r="D83" i="1"/>
  <c r="O74" i="1"/>
  <c r="L74" i="1"/>
  <c r="I74" i="1"/>
  <c r="F74" i="1"/>
  <c r="O73" i="1"/>
  <c r="O75" i="1"/>
  <c r="L73" i="1"/>
  <c r="L75" i="1"/>
  <c r="I73" i="1"/>
  <c r="I75" i="1"/>
  <c r="F73" i="1"/>
  <c r="F75" i="1"/>
  <c r="O70" i="1"/>
  <c r="O71" i="1"/>
  <c r="L70" i="1"/>
  <c r="L71" i="1"/>
  <c r="I70" i="1"/>
  <c r="I71" i="1"/>
  <c r="F70" i="1"/>
  <c r="F71" i="1"/>
  <c r="O69" i="1"/>
  <c r="L69" i="1"/>
  <c r="I69" i="1"/>
  <c r="F69" i="1"/>
  <c r="O68" i="1"/>
  <c r="L68" i="1"/>
  <c r="I68" i="1"/>
  <c r="F68" i="1"/>
  <c r="O67" i="1"/>
  <c r="L67" i="1"/>
  <c r="I67" i="1"/>
  <c r="F67" i="1"/>
  <c r="O66" i="1"/>
  <c r="L66" i="1"/>
  <c r="I66" i="1"/>
  <c r="F66" i="1"/>
  <c r="O65" i="1"/>
  <c r="L65" i="1"/>
  <c r="I65" i="1"/>
  <c r="F65" i="1"/>
  <c r="O60" i="1"/>
  <c r="L60" i="1"/>
  <c r="I60" i="1"/>
  <c r="F60" i="1"/>
  <c r="O59" i="1"/>
  <c r="O61" i="1"/>
  <c r="O62" i="1"/>
  <c r="L59" i="1"/>
  <c r="L61" i="1"/>
  <c r="L62" i="1"/>
  <c r="I59" i="1"/>
  <c r="I61" i="1"/>
  <c r="I62" i="1"/>
  <c r="F59" i="1"/>
  <c r="F61" i="1"/>
  <c r="F62" i="1"/>
  <c r="O56" i="1"/>
  <c r="L56" i="1"/>
  <c r="I56" i="1"/>
  <c r="F56" i="1"/>
  <c r="O55" i="1"/>
  <c r="L55" i="1"/>
  <c r="I55" i="1"/>
  <c r="F55" i="1"/>
  <c r="O54" i="1"/>
  <c r="L54" i="1"/>
  <c r="I54" i="1"/>
  <c r="F54" i="1"/>
  <c r="O53" i="1"/>
  <c r="L53" i="1"/>
  <c r="I53" i="1"/>
  <c r="F53" i="1"/>
  <c r="N49" i="1"/>
  <c r="M49" i="1"/>
  <c r="K49" i="1"/>
  <c r="J49" i="1"/>
  <c r="H49" i="1"/>
  <c r="G49" i="1"/>
  <c r="E49" i="1"/>
  <c r="D49" i="1"/>
  <c r="N46" i="1"/>
  <c r="M46" i="1"/>
  <c r="K46" i="1"/>
  <c r="J46" i="1"/>
  <c r="H46" i="1"/>
  <c r="G46" i="1"/>
  <c r="N45" i="1"/>
  <c r="O45" i="1"/>
  <c r="K45" i="1"/>
  <c r="L45" i="1"/>
  <c r="H45" i="1"/>
  <c r="I45" i="1"/>
  <c r="E45" i="1"/>
  <c r="F45" i="1"/>
  <c r="N44" i="1"/>
  <c r="M44" i="1"/>
  <c r="K44" i="1"/>
  <c r="J44" i="1"/>
  <c r="L44" i="1"/>
  <c r="H44" i="1"/>
  <c r="G44" i="1"/>
  <c r="E44" i="1"/>
  <c r="D44" i="1"/>
  <c r="N43" i="1"/>
  <c r="M43" i="1"/>
  <c r="K43" i="1"/>
  <c r="J43" i="1"/>
  <c r="H43" i="1"/>
  <c r="G43" i="1"/>
  <c r="E43" i="1"/>
  <c r="D43" i="1"/>
  <c r="N42" i="1"/>
  <c r="M42" i="1"/>
  <c r="K42" i="1"/>
  <c r="J42" i="1"/>
  <c r="L42" i="1"/>
  <c r="H42" i="1"/>
  <c r="G42" i="1"/>
  <c r="E42" i="1"/>
  <c r="D42" i="1"/>
  <c r="N41" i="1"/>
  <c r="M41" i="1"/>
  <c r="K41" i="1"/>
  <c r="J41" i="1"/>
  <c r="H41" i="1"/>
  <c r="G41" i="1"/>
  <c r="E41" i="1"/>
  <c r="D41" i="1"/>
  <c r="N39" i="1"/>
  <c r="M39" i="1"/>
  <c r="K39" i="1"/>
  <c r="J39" i="1"/>
  <c r="L39" i="1"/>
  <c r="H39" i="1"/>
  <c r="G39" i="1"/>
  <c r="E39" i="1"/>
  <c r="D39" i="1"/>
  <c r="N38" i="1"/>
  <c r="M38" i="1"/>
  <c r="K38" i="1"/>
  <c r="J38" i="1"/>
  <c r="H38" i="1"/>
  <c r="G38" i="1"/>
  <c r="E38" i="1"/>
  <c r="D38" i="1"/>
  <c r="N37" i="1"/>
  <c r="M37" i="1"/>
  <c r="K37" i="1"/>
  <c r="J37" i="1"/>
  <c r="H37" i="1"/>
  <c r="G37" i="1"/>
  <c r="E37" i="1"/>
  <c r="D37" i="1"/>
  <c r="N36" i="1"/>
  <c r="M36" i="1"/>
  <c r="K36" i="1"/>
  <c r="J36" i="1"/>
  <c r="H36" i="1"/>
  <c r="G36" i="1"/>
  <c r="E36" i="1"/>
  <c r="D36" i="1"/>
  <c r="N35" i="1"/>
  <c r="M35" i="1"/>
  <c r="K35" i="1"/>
  <c r="J35" i="1"/>
  <c r="H35" i="1"/>
  <c r="G35" i="1"/>
  <c r="E35" i="1"/>
  <c r="D35" i="1"/>
  <c r="N34" i="1"/>
  <c r="M34" i="1"/>
  <c r="K34" i="1"/>
  <c r="J34" i="1"/>
  <c r="H34" i="1"/>
  <c r="G34" i="1"/>
  <c r="E34" i="1"/>
  <c r="D34" i="1"/>
  <c r="N33" i="1"/>
  <c r="M33" i="1"/>
  <c r="K33" i="1"/>
  <c r="J33" i="1"/>
  <c r="L33" i="1"/>
  <c r="H33" i="1"/>
  <c r="H32" i="1"/>
  <c r="G33" i="1"/>
  <c r="E33" i="1"/>
  <c r="D33" i="1"/>
  <c r="D32" i="1"/>
  <c r="N32" i="1"/>
  <c r="K32" i="1"/>
  <c r="N31" i="1"/>
  <c r="M31" i="1"/>
  <c r="K31" i="1"/>
  <c r="J31" i="1"/>
  <c r="H31" i="1"/>
  <c r="G31" i="1"/>
  <c r="E31" i="1"/>
  <c r="D31" i="1"/>
  <c r="N29" i="1"/>
  <c r="M29" i="1"/>
  <c r="K29" i="1"/>
  <c r="J29" i="1"/>
  <c r="H29" i="1"/>
  <c r="G29" i="1"/>
  <c r="I29" i="1"/>
  <c r="E29" i="1"/>
  <c r="D29" i="1"/>
  <c r="N28" i="1"/>
  <c r="M28" i="1"/>
  <c r="O28" i="1"/>
  <c r="K28" i="1"/>
  <c r="J28" i="1"/>
  <c r="L28" i="1"/>
  <c r="H28" i="1"/>
  <c r="G28" i="1"/>
  <c r="I28" i="1"/>
  <c r="E28" i="1"/>
  <c r="D28" i="1"/>
  <c r="N27" i="1"/>
  <c r="M27" i="1"/>
  <c r="K27" i="1"/>
  <c r="J27" i="1"/>
  <c r="H27" i="1"/>
  <c r="G27" i="1"/>
  <c r="I27" i="1"/>
  <c r="E27" i="1"/>
  <c r="D27" i="1"/>
  <c r="N26" i="1"/>
  <c r="M26" i="1"/>
  <c r="K26" i="1"/>
  <c r="J26" i="1"/>
  <c r="L26" i="1"/>
  <c r="H26" i="1"/>
  <c r="H30" i="1"/>
  <c r="G26" i="1"/>
  <c r="E26" i="1"/>
  <c r="E30" i="1"/>
  <c r="D26" i="1"/>
  <c r="N25" i="1"/>
  <c r="M25" i="1"/>
  <c r="K25" i="1"/>
  <c r="J25" i="1"/>
  <c r="H25" i="1"/>
  <c r="G25" i="1"/>
  <c r="E25" i="1"/>
  <c r="D25" i="1"/>
  <c r="N22" i="1"/>
  <c r="M22" i="1"/>
  <c r="K22" i="1"/>
  <c r="J22" i="1"/>
  <c r="H22" i="1"/>
  <c r="G22" i="1"/>
  <c r="N21" i="1"/>
  <c r="O21" i="1"/>
  <c r="K21" i="1"/>
  <c r="L21" i="1"/>
  <c r="H21" i="1"/>
  <c r="I21" i="1"/>
  <c r="E21" i="1"/>
  <c r="F21" i="1"/>
  <c r="N20" i="1"/>
  <c r="M20" i="1"/>
  <c r="K20" i="1"/>
  <c r="J20" i="1"/>
  <c r="H20" i="1"/>
  <c r="G20" i="1"/>
  <c r="I20" i="1"/>
  <c r="E20" i="1"/>
  <c r="D20" i="1"/>
  <c r="N19" i="1"/>
  <c r="M19" i="1"/>
  <c r="K19" i="1"/>
  <c r="J19" i="1"/>
  <c r="H19" i="1"/>
  <c r="G19" i="1"/>
  <c r="E19" i="1"/>
  <c r="D19" i="1"/>
  <c r="F19" i="1"/>
  <c r="N18" i="1"/>
  <c r="M18" i="1"/>
  <c r="K18" i="1"/>
  <c r="J18" i="1"/>
  <c r="L18" i="1"/>
  <c r="H18" i="1"/>
  <c r="G18" i="1"/>
  <c r="E18" i="1"/>
  <c r="D18" i="1"/>
  <c r="F18" i="1"/>
  <c r="N17" i="1"/>
  <c r="O17" i="1"/>
  <c r="M17" i="1"/>
  <c r="L17" i="1"/>
  <c r="K17" i="1"/>
  <c r="J17" i="1"/>
  <c r="H17" i="1"/>
  <c r="G17" i="1"/>
  <c r="I17" i="1"/>
  <c r="E17" i="1"/>
  <c r="D17" i="1"/>
  <c r="F17" i="1"/>
  <c r="N16" i="1"/>
  <c r="M16" i="1"/>
  <c r="K16" i="1"/>
  <c r="J16" i="1"/>
  <c r="H16" i="1"/>
  <c r="G16" i="1"/>
  <c r="E16" i="1"/>
  <c r="D16" i="1"/>
  <c r="N15" i="1"/>
  <c r="M15" i="1"/>
  <c r="K15" i="1"/>
  <c r="J15" i="1"/>
  <c r="H15" i="1"/>
  <c r="G15" i="1"/>
  <c r="E15" i="1"/>
  <c r="D15" i="1"/>
  <c r="F15" i="1"/>
  <c r="N14" i="1"/>
  <c r="M14" i="1"/>
  <c r="K14" i="1"/>
  <c r="J14" i="1"/>
  <c r="H14" i="1"/>
  <c r="G14" i="1"/>
  <c r="E14" i="1"/>
  <c r="D14" i="1"/>
  <c r="F14" i="1"/>
  <c r="N13" i="1"/>
  <c r="M13" i="1"/>
  <c r="K13" i="1"/>
  <c r="J13" i="1"/>
  <c r="H13" i="1"/>
  <c r="G13" i="1"/>
  <c r="E13" i="1"/>
  <c r="D13" i="1"/>
  <c r="F13" i="1"/>
  <c r="N12" i="1"/>
  <c r="M12" i="1"/>
  <c r="K12" i="1"/>
  <c r="J12" i="1"/>
  <c r="H12" i="1"/>
  <c r="G12" i="1"/>
  <c r="E12" i="1"/>
  <c r="D12" i="1"/>
  <c r="F12" i="1"/>
  <c r="N11" i="1"/>
  <c r="M11" i="1"/>
  <c r="K11" i="1"/>
  <c r="J11" i="1"/>
  <c r="H11" i="1"/>
  <c r="G11" i="1"/>
  <c r="E11" i="1"/>
  <c r="D11" i="1"/>
  <c r="F11" i="1"/>
  <c r="N10" i="1"/>
  <c r="M10" i="1"/>
  <c r="K10" i="1"/>
  <c r="J10" i="1"/>
  <c r="H10" i="1"/>
  <c r="G10" i="1"/>
  <c r="E10" i="1"/>
  <c r="D10" i="1"/>
  <c r="F10" i="1"/>
  <c r="N9" i="1"/>
  <c r="M9" i="1"/>
  <c r="K9" i="1"/>
  <c r="J9" i="1"/>
  <c r="H9" i="1"/>
  <c r="G9" i="1"/>
  <c r="E9" i="1"/>
  <c r="D9" i="1"/>
  <c r="F9" i="1"/>
  <c r="N8" i="1"/>
  <c r="M8" i="1"/>
  <c r="K8" i="1"/>
  <c r="J8" i="1"/>
  <c r="H8" i="1"/>
  <c r="G8" i="1"/>
  <c r="E8" i="1"/>
  <c r="D8" i="1"/>
  <c r="F8" i="1"/>
  <c r="N7" i="1"/>
  <c r="M7" i="1"/>
  <c r="K7" i="1"/>
  <c r="J7" i="1"/>
  <c r="H7" i="1"/>
  <c r="G7" i="1"/>
  <c r="E7" i="1"/>
  <c r="D7" i="1"/>
  <c r="F7" i="1"/>
  <c r="N6" i="1"/>
  <c r="M6" i="1"/>
  <c r="K6" i="1"/>
  <c r="J6" i="1"/>
  <c r="H6" i="1"/>
  <c r="G6" i="1"/>
  <c r="E6" i="1"/>
  <c r="D6" i="1"/>
  <c r="O76" i="2"/>
  <c r="O79" i="2"/>
  <c r="L6" i="1"/>
  <c r="L7" i="1"/>
  <c r="L11" i="1"/>
  <c r="O92" i="1"/>
  <c r="O49" i="1"/>
  <c r="O10" i="1"/>
  <c r="O11" i="1"/>
  <c r="O12" i="1"/>
  <c r="I22" i="1"/>
  <c r="L35" i="1"/>
  <c r="L31" i="1"/>
  <c r="F39" i="1"/>
  <c r="O18" i="1"/>
  <c r="I33" i="1"/>
  <c r="O33" i="1"/>
  <c r="I34" i="1"/>
  <c r="O35" i="1"/>
  <c r="I36" i="1"/>
  <c r="I37" i="1"/>
  <c r="O37" i="1"/>
  <c r="I38" i="1"/>
  <c r="O39" i="1"/>
  <c r="I41" i="1"/>
  <c r="I42" i="1"/>
  <c r="O42" i="1"/>
  <c r="I43" i="1"/>
  <c r="O44" i="1"/>
  <c r="L46" i="1"/>
  <c r="F83" i="1"/>
  <c r="F84" i="1"/>
  <c r="L83" i="1"/>
  <c r="L84" i="1"/>
  <c r="F82" i="1"/>
  <c r="F89" i="1"/>
  <c r="L82" i="1"/>
  <c r="L89" i="1"/>
  <c r="L81" i="1"/>
  <c r="L88" i="1"/>
  <c r="L90" i="1"/>
  <c r="F92" i="1"/>
  <c r="L92" i="1"/>
  <c r="I31" i="1"/>
  <c r="I44" i="1"/>
  <c r="L37" i="1"/>
  <c r="I9" i="1"/>
  <c r="O9" i="1"/>
  <c r="L20" i="1"/>
  <c r="G32" i="1"/>
  <c r="I32" i="1"/>
  <c r="L15" i="1"/>
  <c r="F16" i="1"/>
  <c r="O31" i="1"/>
  <c r="F37" i="1"/>
  <c r="L49" i="1"/>
  <c r="E23" i="1"/>
  <c r="K23" i="1"/>
  <c r="I13" i="1"/>
  <c r="O19" i="1"/>
  <c r="I35" i="1"/>
  <c r="F42" i="1"/>
  <c r="F44" i="1"/>
  <c r="I39" i="1"/>
  <c r="I49" i="1"/>
  <c r="I82" i="1"/>
  <c r="I89" i="1"/>
  <c r="I92" i="1"/>
  <c r="O7" i="1"/>
  <c r="O8" i="1"/>
  <c r="O14" i="1"/>
  <c r="O15" i="1"/>
  <c r="O16" i="1"/>
  <c r="F20" i="1"/>
  <c r="I25" i="1"/>
  <c r="O26" i="1"/>
  <c r="F28" i="1"/>
  <c r="F31" i="1"/>
  <c r="F33" i="1"/>
  <c r="F35" i="1"/>
  <c r="D23" i="1"/>
  <c r="H23" i="1"/>
  <c r="N23" i="1"/>
  <c r="I7" i="1"/>
  <c r="L9" i="1"/>
  <c r="I11" i="1"/>
  <c r="L13" i="1"/>
  <c r="I15" i="1"/>
  <c r="I18" i="1"/>
  <c r="D40" i="1"/>
  <c r="N40" i="1"/>
  <c r="I8" i="1"/>
  <c r="L10" i="1"/>
  <c r="I12" i="1"/>
  <c r="L14" i="1"/>
  <c r="I16" i="1"/>
  <c r="I19" i="1"/>
  <c r="M23" i="1"/>
  <c r="L25" i="1"/>
  <c r="D30" i="1"/>
  <c r="F30" i="1"/>
  <c r="I26" i="1"/>
  <c r="N30" i="1"/>
  <c r="O27" i="1"/>
  <c r="F29" i="1"/>
  <c r="L29" i="1"/>
  <c r="M32" i="1"/>
  <c r="O32" i="1"/>
  <c r="F34" i="1"/>
  <c r="L34" i="1"/>
  <c r="O36" i="1"/>
  <c r="L38" i="1"/>
  <c r="O41" i="1"/>
  <c r="F43" i="1"/>
  <c r="L43" i="1"/>
  <c r="I46" i="1"/>
  <c r="O46" i="1"/>
  <c r="G40" i="1"/>
  <c r="K40" i="1"/>
  <c r="I76" i="2"/>
  <c r="I78" i="2"/>
  <c r="F6" i="1"/>
  <c r="I6" i="1"/>
  <c r="L8" i="1"/>
  <c r="I10" i="1"/>
  <c r="L12" i="1"/>
  <c r="O13" i="1"/>
  <c r="I14" i="1"/>
  <c r="L16" i="1"/>
  <c r="L19" i="1"/>
  <c r="O20" i="1"/>
  <c r="L22" i="1"/>
  <c r="O25" i="1"/>
  <c r="G30" i="1"/>
  <c r="I30" i="1"/>
  <c r="K30" i="1"/>
  <c r="K47" i="1"/>
  <c r="F27" i="1"/>
  <c r="L27" i="1"/>
  <c r="O29" i="1"/>
  <c r="E32" i="1"/>
  <c r="F32" i="1"/>
  <c r="J32" i="1"/>
  <c r="L32" i="1"/>
  <c r="O34" i="1"/>
  <c r="F36" i="1"/>
  <c r="L36" i="1"/>
  <c r="H40" i="1"/>
  <c r="H47" i="1"/>
  <c r="H50" i="1"/>
  <c r="O38" i="1"/>
  <c r="F41" i="1"/>
  <c r="L41" i="1"/>
  <c r="O43" i="1"/>
  <c r="F49" i="1"/>
  <c r="O81" i="1"/>
  <c r="O88" i="1"/>
  <c r="O90" i="1"/>
  <c r="F23" i="1"/>
  <c r="I83" i="1"/>
  <c r="I84" i="1"/>
  <c r="M30" i="1"/>
  <c r="O30" i="1"/>
  <c r="O6" i="1"/>
  <c r="J23" i="1"/>
  <c r="F25" i="1"/>
  <c r="F26" i="1"/>
  <c r="J30" i="1"/>
  <c r="F38" i="1"/>
  <c r="I81" i="1"/>
  <c r="I88" i="1"/>
  <c r="M83" i="1"/>
  <c r="O83" i="1"/>
  <c r="O84" i="1"/>
  <c r="O22" i="1"/>
  <c r="G23" i="1"/>
  <c r="F81" i="1"/>
  <c r="F88" i="1"/>
  <c r="F90" i="1"/>
  <c r="I90" i="1"/>
  <c r="G47" i="1"/>
  <c r="I47" i="1"/>
  <c r="O23" i="1"/>
  <c r="K50" i="1"/>
  <c r="N47" i="1"/>
  <c r="N50" i="1"/>
  <c r="D47" i="1"/>
  <c r="D50" i="1"/>
  <c r="L30" i="1"/>
  <c r="M40" i="1"/>
  <c r="I79" i="2"/>
  <c r="I40" i="1"/>
  <c r="J40" i="1"/>
  <c r="L40" i="1"/>
  <c r="E40" i="1"/>
  <c r="E47" i="1"/>
  <c r="E50" i="1"/>
  <c r="G50" i="1"/>
  <c r="I23" i="1"/>
  <c r="L23" i="1"/>
  <c r="I50" i="1"/>
  <c r="I72" i="1"/>
  <c r="I78" i="1"/>
  <c r="F47" i="1"/>
  <c r="F50" i="1"/>
  <c r="F72" i="1"/>
  <c r="F76" i="1"/>
  <c r="F79" i="1"/>
  <c r="O40" i="1"/>
  <c r="M47" i="1"/>
  <c r="J47" i="1"/>
  <c r="F40" i="1"/>
  <c r="I76" i="1"/>
  <c r="I79" i="1"/>
  <c r="F78" i="1"/>
  <c r="O47" i="1"/>
  <c r="O50" i="1"/>
  <c r="O72" i="1"/>
  <c r="M50" i="1"/>
  <c r="L47" i="1"/>
  <c r="L50" i="1"/>
  <c r="L72" i="1"/>
  <c r="J50" i="1"/>
  <c r="O76" i="1"/>
  <c r="O79" i="1"/>
  <c r="O78" i="1"/>
  <c r="L76" i="1"/>
  <c r="L79" i="1"/>
  <c r="L78" i="1"/>
</calcChain>
</file>

<file path=xl/sharedStrings.xml><?xml version="1.0" encoding="utf-8"?>
<sst xmlns="http://schemas.openxmlformats.org/spreadsheetml/2006/main" count="1034" uniqueCount="93">
  <si>
    <t xml:space="preserve">       PEF 2022 - 2025</t>
  </si>
  <si>
    <t>Ambito tariffario: ANNONE VENETO</t>
  </si>
  <si>
    <t>Costi del/i gestore/i diverso/i dal Comune</t>
  </si>
  <si>
    <t>Costi 
del/i Comune/i</t>
  </si>
  <si>
    <t>Ciclo integrato
 RU (TOT PEF)</t>
  </si>
  <si>
    <r>
      <t xml:space="preserve">Costi dell’attività di raccolta e trasporto dei rifiuti urbani indifferenziati   </t>
    </r>
    <r>
      <rPr>
        <b/>
        <i/>
        <sz val="11"/>
        <color theme="1"/>
        <rFont val="Century Gothic"/>
        <family val="2"/>
      </rPr>
      <t>CRT</t>
    </r>
  </si>
  <si>
    <r>
      <t xml:space="preserve">Costi dell’attività di trattamento e smaltimento dei rifiuti urbani   </t>
    </r>
    <r>
      <rPr>
        <b/>
        <i/>
        <sz val="11"/>
        <color theme="1"/>
        <rFont val="Century Gothic"/>
        <family val="2"/>
      </rPr>
      <t>CTS</t>
    </r>
  </si>
  <si>
    <r>
      <t xml:space="preserve">Costi dell’attività di trattamento e recupero dei rifiuti urbani   </t>
    </r>
    <r>
      <rPr>
        <b/>
        <i/>
        <sz val="11"/>
        <color theme="1"/>
        <rFont val="Century Gothic"/>
        <family val="2"/>
      </rPr>
      <t>CTR</t>
    </r>
  </si>
  <si>
    <r>
      <t xml:space="preserve">Costi dell’attività di raccolta e trasporto delle frazioni differenziate   </t>
    </r>
    <r>
      <rPr>
        <b/>
        <i/>
        <sz val="11"/>
        <color theme="1"/>
        <rFont val="Century Gothic"/>
        <family val="2"/>
      </rPr>
      <t>CRD</t>
    </r>
  </si>
  <si>
    <r>
      <t xml:space="preserve">Costi operativi variabili previsionali di cui all'articolo 9.1 del MTR-2   </t>
    </r>
    <r>
      <rPr>
        <b/>
        <i/>
        <sz val="11"/>
        <rFont val="Century Gothic"/>
        <family val="2"/>
      </rPr>
      <t>CO</t>
    </r>
    <r>
      <rPr>
        <b/>
        <i/>
        <vertAlign val="superscript"/>
        <sz val="11"/>
        <rFont val="Century Gothic"/>
        <family val="2"/>
      </rPr>
      <t>EXP</t>
    </r>
    <r>
      <rPr>
        <b/>
        <i/>
        <vertAlign val="subscript"/>
        <sz val="11"/>
        <rFont val="Century Gothic"/>
        <family val="2"/>
      </rPr>
      <t>116,TV</t>
    </r>
  </si>
  <si>
    <r>
      <t xml:space="preserve">Costi operativi variabili previsionali di cui all'articolo 9.2 del MTR-2   </t>
    </r>
    <r>
      <rPr>
        <b/>
        <i/>
        <sz val="11"/>
        <color theme="1"/>
        <rFont val="Century Gothic"/>
        <family val="2"/>
      </rPr>
      <t>CQ</t>
    </r>
    <r>
      <rPr>
        <b/>
        <i/>
        <vertAlign val="superscript"/>
        <sz val="11"/>
        <color theme="1"/>
        <rFont val="Century Gothic"/>
        <family val="2"/>
      </rPr>
      <t>EXP</t>
    </r>
    <r>
      <rPr>
        <b/>
        <i/>
        <vertAlign val="subscript"/>
        <sz val="11"/>
        <color theme="1"/>
        <rFont val="Century Gothic"/>
        <family val="2"/>
      </rPr>
      <t>TV</t>
    </r>
  </si>
  <si>
    <r>
      <t xml:space="preserve">Costi operativi incentivanti variabili di cui all'articolo 9.3 del MTR-2   </t>
    </r>
    <r>
      <rPr>
        <b/>
        <i/>
        <sz val="11"/>
        <color theme="1"/>
        <rFont val="Century Gothic"/>
        <family val="2"/>
      </rPr>
      <t>COI</t>
    </r>
    <r>
      <rPr>
        <b/>
        <i/>
        <vertAlign val="superscript"/>
        <sz val="11"/>
        <color theme="1"/>
        <rFont val="Century Gothic"/>
        <family val="2"/>
      </rPr>
      <t>EXP</t>
    </r>
    <r>
      <rPr>
        <b/>
        <i/>
        <vertAlign val="subscript"/>
        <sz val="11"/>
        <color theme="1"/>
        <rFont val="Century Gothic"/>
        <family val="2"/>
      </rPr>
      <t>TV</t>
    </r>
  </si>
  <si>
    <r>
      <t xml:space="preserve">Proventi della vendita di materiale ed energia derivante da rifiuti   </t>
    </r>
    <r>
      <rPr>
        <b/>
        <i/>
        <sz val="11"/>
        <color theme="1"/>
        <rFont val="Century Gothic"/>
        <family val="2"/>
      </rPr>
      <t>AR</t>
    </r>
  </si>
  <si>
    <r>
      <t xml:space="preserve">Fattore di Sharing   </t>
    </r>
    <r>
      <rPr>
        <b/>
        <i/>
        <sz val="11"/>
        <color theme="1"/>
        <rFont val="Century Gothic"/>
        <family val="2"/>
      </rPr>
      <t>b</t>
    </r>
  </si>
  <si>
    <r>
      <t xml:space="preserve">Proventi della vendita di materiale ed energia derivante da rifiuti dopo sharing   </t>
    </r>
    <r>
      <rPr>
        <b/>
        <i/>
        <sz val="11"/>
        <color theme="1"/>
        <rFont val="Century Gothic"/>
        <family val="2"/>
      </rPr>
      <t>b(AR)</t>
    </r>
  </si>
  <si>
    <r>
      <t xml:space="preserve">Ricavi derivanti dai corrispettivi riconosciuti dai sistemi collettivi di compliance   </t>
    </r>
    <r>
      <rPr>
        <b/>
        <i/>
        <sz val="11"/>
        <color theme="1"/>
        <rFont val="Century Gothic"/>
        <family val="2"/>
      </rPr>
      <t>AR</t>
    </r>
    <r>
      <rPr>
        <b/>
        <i/>
        <vertAlign val="subscript"/>
        <sz val="11"/>
        <color theme="1"/>
        <rFont val="Century Gothic"/>
        <family val="2"/>
      </rPr>
      <t>sc</t>
    </r>
  </si>
  <si>
    <r>
      <t xml:space="preserve">Fattore di Sharing    </t>
    </r>
    <r>
      <rPr>
        <b/>
        <i/>
        <sz val="11"/>
        <color theme="1"/>
        <rFont val="Century Gothic"/>
        <family val="2"/>
      </rPr>
      <t>ω</t>
    </r>
  </si>
  <si>
    <r>
      <t xml:space="preserve">Fattore di Sharing    </t>
    </r>
    <r>
      <rPr>
        <b/>
        <i/>
        <sz val="11"/>
        <color theme="1"/>
        <rFont val="Century Gothic"/>
        <family val="2"/>
      </rPr>
      <t>b(1+ω)</t>
    </r>
  </si>
  <si>
    <r>
      <t xml:space="preserve">Ricavi derivanti dai corrispettivi riconosciuti dal dai sistemi collettivi di compliance dopo sharing   </t>
    </r>
    <r>
      <rPr>
        <b/>
        <i/>
        <sz val="11"/>
        <color theme="1"/>
        <rFont val="Century Gothic"/>
        <family val="2"/>
      </rPr>
      <t>b(1+ω)AR</t>
    </r>
    <r>
      <rPr>
        <b/>
        <i/>
        <vertAlign val="subscript"/>
        <sz val="11"/>
        <color theme="1"/>
        <rFont val="Century Gothic"/>
        <family val="2"/>
      </rPr>
      <t>sc</t>
    </r>
  </si>
  <si>
    <r>
      <t>Componente a conguaglio relativa ai costi variabili</t>
    </r>
    <r>
      <rPr>
        <b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  </t>
    </r>
    <r>
      <rPr>
        <b/>
        <i/>
        <sz val="11"/>
        <color theme="1"/>
        <rFont val="Century Gothic"/>
        <family val="2"/>
      </rPr>
      <t>RCtot</t>
    </r>
    <r>
      <rPr>
        <b/>
        <i/>
        <vertAlign val="subscript"/>
        <sz val="11"/>
        <color theme="1"/>
        <rFont val="Century Gothic"/>
        <family val="2"/>
      </rPr>
      <t>TV</t>
    </r>
  </si>
  <si>
    <t>Oneri relativi all'IVA indetraibile - PARTE VARIABILE</t>
  </si>
  <si>
    <t>Recupero delta (∑Ta-∑Tmax) di cui al comma 4.5 del MTR-2 - PARTE VARIABILE</t>
  </si>
  <si>
    <t>∑TVa totale delle entrate tariffarie relative alle componenti di costo variabile dopo le detrazioni di cui al. Art. 4.6 Del. 363/2021/R/Rif</t>
  </si>
  <si>
    <r>
      <t xml:space="preserve">Costi dell’attività di spazzamento e di lavaggio   </t>
    </r>
    <r>
      <rPr>
        <b/>
        <i/>
        <sz val="11"/>
        <color theme="1"/>
        <rFont val="Century Gothic"/>
        <family val="2"/>
      </rPr>
      <t>CSL</t>
    </r>
  </si>
  <si>
    <r>
      <t xml:space="preserve">                    Costi per l’attività di gestione delle tariffe e dei rapporti con gli utenti   </t>
    </r>
    <r>
      <rPr>
        <b/>
        <i/>
        <sz val="11"/>
        <color theme="1"/>
        <rFont val="Century Gothic"/>
        <family val="2"/>
      </rPr>
      <t>CARC</t>
    </r>
  </si>
  <si>
    <r>
      <t xml:space="preserve">                    Costi generali di gestione   </t>
    </r>
    <r>
      <rPr>
        <b/>
        <i/>
        <sz val="11"/>
        <color theme="1"/>
        <rFont val="Century Gothic"/>
        <family val="2"/>
      </rPr>
      <t>CGG</t>
    </r>
  </si>
  <si>
    <r>
      <t xml:space="preserve">                    Costi relativi alla quota di crediti inesigibili    </t>
    </r>
    <r>
      <rPr>
        <b/>
        <i/>
        <sz val="11"/>
        <color theme="1"/>
        <rFont val="Century Gothic"/>
        <family val="2"/>
      </rPr>
      <t>CCD</t>
    </r>
  </si>
  <si>
    <r>
      <t xml:space="preserve">                    Altri costi   </t>
    </r>
    <r>
      <rPr>
        <b/>
        <i/>
        <sz val="11"/>
        <color theme="1"/>
        <rFont val="Century Gothic"/>
        <family val="2"/>
      </rPr>
      <t>CO</t>
    </r>
    <r>
      <rPr>
        <b/>
        <i/>
        <vertAlign val="subscript"/>
        <sz val="11"/>
        <color theme="1"/>
        <rFont val="Century Gothic"/>
        <family val="2"/>
      </rPr>
      <t>AL</t>
    </r>
  </si>
  <si>
    <r>
      <t xml:space="preserve">Costi comuni   </t>
    </r>
    <r>
      <rPr>
        <b/>
        <i/>
        <sz val="11"/>
        <color theme="1"/>
        <rFont val="Century Gothic"/>
        <family val="2"/>
      </rPr>
      <t>CC</t>
    </r>
  </si>
  <si>
    <r>
      <t xml:space="preserve">                  Ammortamenti   </t>
    </r>
    <r>
      <rPr>
        <b/>
        <i/>
        <sz val="11"/>
        <color theme="1"/>
        <rFont val="Century Gothic"/>
        <family val="2"/>
      </rPr>
      <t>Amm</t>
    </r>
  </si>
  <si>
    <r>
      <t xml:space="preserve">                  Accantonamenti   </t>
    </r>
    <r>
      <rPr>
        <b/>
        <i/>
        <sz val="11"/>
        <color theme="1"/>
        <rFont val="Century Gothic"/>
        <family val="2"/>
      </rPr>
      <t>Acc</t>
    </r>
  </si>
  <si>
    <t xml:space="preserve">                        - di cui costi di gestione post-operativa delle discariche</t>
  </si>
  <si>
    <t xml:space="preserve">                        - di cui per crediti</t>
  </si>
  <si>
    <t xml:space="preserve">                        - di cui per rischi e oneri previsti da normativa di settore e/o dal contratto di affidamento</t>
  </si>
  <si>
    <t xml:space="preserve">                        - di cui per altri non in eccesso rispetto a norme tributarie</t>
  </si>
  <si>
    <r>
      <t xml:space="preserve">               Remunerazione del capitale investito netto  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R</t>
    </r>
  </si>
  <si>
    <r>
      <t xml:space="preserve">               Remunerazione delle immobilizzazioni in corso   </t>
    </r>
    <r>
      <rPr>
        <b/>
        <i/>
        <sz val="11"/>
        <color theme="1"/>
        <rFont val="Century Gothic"/>
        <family val="2"/>
      </rPr>
      <t>R</t>
    </r>
    <r>
      <rPr>
        <b/>
        <i/>
        <vertAlign val="subscript"/>
        <sz val="11"/>
        <color theme="1"/>
        <rFont val="Century Gothic"/>
        <family val="2"/>
      </rPr>
      <t>LIC</t>
    </r>
  </si>
  <si>
    <r>
      <t xml:space="preserve">               Costi d'uso del capitale di cui all'art. 13.11 del MTR-2   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CK</t>
    </r>
    <r>
      <rPr>
        <b/>
        <i/>
        <vertAlign val="subscript"/>
        <sz val="11"/>
        <color theme="1"/>
        <rFont val="Century Gothic"/>
        <family val="2"/>
      </rPr>
      <t>proprietari</t>
    </r>
  </si>
  <si>
    <r>
      <t xml:space="preserve">Costi d'uso del capitale </t>
    </r>
    <r>
      <rPr>
        <b/>
        <sz val="11"/>
        <color theme="1"/>
        <rFont val="Century Gothic"/>
        <family val="2"/>
      </rPr>
      <t xml:space="preserve">  </t>
    </r>
    <r>
      <rPr>
        <b/>
        <i/>
        <sz val="11"/>
        <color theme="1"/>
        <rFont val="Century Gothic"/>
        <family val="2"/>
      </rPr>
      <t>CK</t>
    </r>
    <r>
      <rPr>
        <b/>
        <sz val="11"/>
        <color theme="1"/>
        <rFont val="Century Gothic"/>
        <family val="2"/>
      </rPr>
      <t xml:space="preserve"> </t>
    </r>
  </si>
  <si>
    <r>
      <t xml:space="preserve">Costi operativi fissi previsionali di cui all'articolo 9.1 del MTR-2   </t>
    </r>
    <r>
      <rPr>
        <b/>
        <i/>
        <sz val="11"/>
        <rFont val="Century Gothic"/>
        <family val="2"/>
      </rPr>
      <t>CO</t>
    </r>
    <r>
      <rPr>
        <b/>
        <i/>
        <vertAlign val="superscript"/>
        <sz val="11"/>
        <rFont val="Century Gothic"/>
        <family val="2"/>
      </rPr>
      <t>EXP</t>
    </r>
    <r>
      <rPr>
        <b/>
        <i/>
        <vertAlign val="subscript"/>
        <sz val="11"/>
        <rFont val="Century Gothic"/>
        <family val="2"/>
      </rPr>
      <t>116,TF</t>
    </r>
  </si>
  <si>
    <r>
      <t xml:space="preserve">Costi operativi fissi previsionali di cui all'articolo 9.2 del MTR-2   </t>
    </r>
    <r>
      <rPr>
        <b/>
        <i/>
        <sz val="11"/>
        <color theme="1"/>
        <rFont val="Century Gothic"/>
        <family val="2"/>
      </rPr>
      <t>CQ</t>
    </r>
    <r>
      <rPr>
        <b/>
        <i/>
        <vertAlign val="superscript"/>
        <sz val="11"/>
        <color theme="1"/>
        <rFont val="Century Gothic"/>
        <family val="2"/>
      </rPr>
      <t>EXP</t>
    </r>
    <r>
      <rPr>
        <b/>
        <i/>
        <vertAlign val="subscript"/>
        <sz val="11"/>
        <color theme="1"/>
        <rFont val="Century Gothic"/>
        <family val="2"/>
      </rPr>
      <t>TF</t>
    </r>
  </si>
  <si>
    <r>
      <t xml:space="preserve">Costi operativi incentivanti fissi di cui all'articolo 8 del MTR   </t>
    </r>
    <r>
      <rPr>
        <b/>
        <i/>
        <sz val="11"/>
        <color theme="1"/>
        <rFont val="Century Gothic"/>
        <family val="2"/>
      </rPr>
      <t>COI</t>
    </r>
    <r>
      <rPr>
        <b/>
        <i/>
        <vertAlign val="superscript"/>
        <sz val="11"/>
        <color theme="1"/>
        <rFont val="Century Gothic"/>
        <family val="2"/>
      </rPr>
      <t>EXP</t>
    </r>
    <r>
      <rPr>
        <b/>
        <i/>
        <vertAlign val="subscript"/>
        <sz val="11"/>
        <color theme="1"/>
        <rFont val="Century Gothic"/>
        <family val="2"/>
      </rPr>
      <t>TF</t>
    </r>
  </si>
  <si>
    <r>
      <t xml:space="preserve">Componente a conguaglio relativa ai costi fissi   </t>
    </r>
    <r>
      <rPr>
        <b/>
        <i/>
        <sz val="11"/>
        <color theme="1"/>
        <rFont val="Century Gothic"/>
        <family val="2"/>
      </rPr>
      <t>RC</t>
    </r>
    <r>
      <rPr>
        <b/>
        <i/>
        <vertAlign val="subscript"/>
        <sz val="11"/>
        <color theme="1"/>
        <rFont val="Century Gothic"/>
        <family val="2"/>
      </rPr>
      <t>TF</t>
    </r>
  </si>
  <si>
    <t>Oneri relativi all'IVA indetraibile - PARTE FISSA</t>
  </si>
  <si>
    <t>Recupero delta (∑Ta-∑Tmax) di cui al comma 4.5 del MTR-2 - PARTE FISSA</t>
  </si>
  <si>
    <t>∑TFa totale delle entrate tariffarie relative alle componenti di costo fisse dopo le detrazioni di cui al. Art. 4.6 Del. 363/2021/R/Rif</t>
  </si>
  <si>
    <t>∑Ta= ∑TVa + ∑TFa    prima delle detrazioni di cui al. Art. 4.6 Del. 363/2021/R/Rif</t>
  </si>
  <si>
    <t>∑Ta= ∑TVa + ∑TFa    dopo le detrazioni di cui al. Art. 4.6 Del. 363/2021/R/Rif</t>
  </si>
  <si>
    <t xml:space="preserve">Grandezze fisico-tecniche </t>
  </si>
  <si>
    <r>
      <t xml:space="preserve">raccolta differenziata   </t>
    </r>
    <r>
      <rPr>
        <i/>
        <sz val="11"/>
        <color theme="1"/>
        <rFont val="Century Gothic"/>
        <family val="2"/>
      </rPr>
      <t>%</t>
    </r>
  </si>
  <si>
    <r>
      <t>q</t>
    </r>
    <r>
      <rPr>
        <i/>
        <vertAlign val="subscript"/>
        <sz val="11"/>
        <color theme="1"/>
        <rFont val="Century Gothic"/>
        <family val="2"/>
      </rPr>
      <t>a-2</t>
    </r>
    <r>
      <rPr>
        <i/>
        <sz val="11"/>
        <color theme="1"/>
        <rFont val="Century Gothic"/>
        <family val="2"/>
      </rPr>
      <t xml:space="preserve">  </t>
    </r>
    <r>
      <rPr>
        <i/>
        <sz val="11"/>
        <rFont val="Century Gothic"/>
        <family val="2"/>
      </rPr>
      <t xml:space="preserve"> t</t>
    </r>
    <r>
      <rPr>
        <i/>
        <sz val="11"/>
        <color theme="1"/>
        <rFont val="Century Gothic"/>
        <family val="2"/>
      </rPr>
      <t>on</t>
    </r>
  </si>
  <si>
    <r>
      <t xml:space="preserve">costo unitario effettivo - Cueff   </t>
    </r>
    <r>
      <rPr>
        <i/>
        <sz val="11"/>
        <color theme="1"/>
        <rFont val="Century Gothic"/>
        <family val="2"/>
      </rPr>
      <t>€cent/kg</t>
    </r>
  </si>
  <si>
    <t>Benchmark di riferimento [cent€/kg] (fabbisogno standard/costo medio settore)</t>
  </si>
  <si>
    <t>Coefficiente di gradualità</t>
  </si>
  <si>
    <r>
      <t xml:space="preserve">valutazione rispetto agli obiettivi di raccolta differenziata   </t>
    </r>
    <r>
      <rPr>
        <b/>
        <i/>
        <sz val="11"/>
        <color theme="1"/>
        <rFont val="Century Gothic"/>
        <family val="2"/>
      </rPr>
      <t>ɣ</t>
    </r>
    <r>
      <rPr>
        <b/>
        <i/>
        <vertAlign val="subscript"/>
        <sz val="11"/>
        <color theme="1"/>
        <rFont val="Century Gothic"/>
        <family val="2"/>
      </rPr>
      <t>1</t>
    </r>
    <r>
      <rPr>
        <sz val="11"/>
        <color theme="1"/>
        <rFont val="Century Gothic"/>
        <family val="2"/>
      </rPr>
      <t xml:space="preserve"> </t>
    </r>
  </si>
  <si>
    <r>
      <t xml:space="preserve">valutazione rispetto all' efficacia dell' attività di preparazione per il riutilizzo e riciclo   </t>
    </r>
    <r>
      <rPr>
        <b/>
        <i/>
        <sz val="11"/>
        <color theme="1"/>
        <rFont val="Century Gothic"/>
        <family val="2"/>
      </rPr>
      <t>ɣ</t>
    </r>
    <r>
      <rPr>
        <b/>
        <i/>
        <vertAlign val="sub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 xml:space="preserve"> </t>
    </r>
  </si>
  <si>
    <t>Totale    ɣ</t>
  </si>
  <si>
    <r>
      <t xml:space="preserve">Coefficiente di gradualità   </t>
    </r>
    <r>
      <rPr>
        <b/>
        <i/>
        <sz val="11"/>
        <color theme="0"/>
        <rFont val="Century Gothic"/>
        <family val="2"/>
      </rPr>
      <t>(1+ ɣ)</t>
    </r>
  </si>
  <si>
    <t>Verifica del limite di crescita</t>
  </si>
  <si>
    <r>
      <t>rpi</t>
    </r>
    <r>
      <rPr>
        <i/>
        <vertAlign val="subscript"/>
        <sz val="11"/>
        <color theme="1"/>
        <rFont val="Century Gothic"/>
        <family val="2"/>
      </rPr>
      <t>a</t>
    </r>
  </si>
  <si>
    <r>
      <t xml:space="preserve">coefficiente di recupero di produttività   </t>
    </r>
    <r>
      <rPr>
        <b/>
        <i/>
        <sz val="11"/>
        <color theme="1"/>
        <rFont val="Century Gothic"/>
        <family val="2"/>
      </rPr>
      <t>X</t>
    </r>
    <r>
      <rPr>
        <i/>
        <vertAlign val="subscript"/>
        <sz val="11"/>
        <color theme="1"/>
        <rFont val="Century Gothic"/>
        <family val="2"/>
      </rPr>
      <t>a</t>
    </r>
    <r>
      <rPr>
        <sz val="11"/>
        <color theme="1"/>
        <rFont val="Century Gothic"/>
        <family val="2"/>
      </rPr>
      <t xml:space="preserve"> </t>
    </r>
  </si>
  <si>
    <r>
      <t xml:space="preserve">coeff. per il miglioramento previsto della qualità </t>
    </r>
    <r>
      <rPr>
        <b/>
        <sz val="11"/>
        <color theme="1"/>
        <rFont val="Century Gothic"/>
        <family val="2"/>
      </rPr>
      <t xml:space="preserve">  </t>
    </r>
    <r>
      <rPr>
        <b/>
        <i/>
        <sz val="11"/>
        <color theme="1"/>
        <rFont val="Century Gothic"/>
        <family val="2"/>
      </rPr>
      <t>QL</t>
    </r>
    <r>
      <rPr>
        <b/>
        <i/>
        <vertAlign val="subscript"/>
        <sz val="11"/>
        <color theme="1"/>
        <rFont val="Century Gothic"/>
        <family val="2"/>
      </rPr>
      <t>a</t>
    </r>
    <r>
      <rPr>
        <b/>
        <sz val="11"/>
        <color theme="1"/>
        <rFont val="Century Gothic"/>
        <family val="2"/>
      </rPr>
      <t xml:space="preserve"> </t>
    </r>
  </si>
  <si>
    <r>
      <t xml:space="preserve">coeff. per la valorizzazione di modifiche del perimetro gestionale   </t>
    </r>
    <r>
      <rPr>
        <b/>
        <i/>
        <sz val="11"/>
        <color theme="1"/>
        <rFont val="Century Gothic"/>
        <family val="2"/>
      </rPr>
      <t>PG</t>
    </r>
    <r>
      <rPr>
        <b/>
        <i/>
        <vertAlign val="subscript"/>
        <sz val="11"/>
        <color theme="1"/>
        <rFont val="Century Gothic"/>
        <family val="2"/>
      </rPr>
      <t>a</t>
    </r>
    <r>
      <rPr>
        <sz val="11"/>
        <color theme="1"/>
        <rFont val="Century Gothic"/>
        <family val="2"/>
      </rPr>
      <t xml:space="preserve"> </t>
    </r>
  </si>
  <si>
    <r>
      <t xml:space="preserve">coeff. per decreto legislativo n. 116/20   </t>
    </r>
    <r>
      <rPr>
        <b/>
        <i/>
        <sz val="11"/>
        <color theme="1"/>
        <rFont val="Century Gothic"/>
        <family val="2"/>
      </rPr>
      <t>C</t>
    </r>
    <r>
      <rPr>
        <b/>
        <i/>
        <vertAlign val="subscript"/>
        <sz val="11"/>
        <rFont val="Century Gothic"/>
        <family val="2"/>
      </rPr>
      <t>116</t>
    </r>
    <r>
      <rPr>
        <sz val="11"/>
        <rFont val="Century Gothic"/>
        <family val="2"/>
      </rPr>
      <t xml:space="preserve"> </t>
    </r>
  </si>
  <si>
    <r>
      <t xml:space="preserve">Parametro per la determinazione del limite alla crescita delle tariffe </t>
    </r>
    <r>
      <rPr>
        <b/>
        <i/>
        <sz val="11"/>
        <color theme="0"/>
        <rFont val="Calibri"/>
        <family val="2"/>
      </rPr>
      <t>ρ</t>
    </r>
  </si>
  <si>
    <t>(1+ρ)</t>
  </si>
  <si>
    <r>
      <t xml:space="preserve"> </t>
    </r>
    <r>
      <rPr>
        <i/>
        <sz val="11"/>
        <color theme="0"/>
        <rFont val="Century Gothic"/>
        <family val="2"/>
      </rPr>
      <t>∑T</t>
    </r>
    <r>
      <rPr>
        <i/>
        <vertAlign val="subscript"/>
        <sz val="11"/>
        <color theme="0"/>
        <rFont val="Century Gothic"/>
        <family val="2"/>
      </rPr>
      <t>a</t>
    </r>
  </si>
  <si>
    <r>
      <t xml:space="preserve"> </t>
    </r>
    <r>
      <rPr>
        <i/>
        <sz val="11"/>
        <color theme="1"/>
        <rFont val="Century Gothic"/>
        <family val="2"/>
      </rPr>
      <t>∑TV</t>
    </r>
    <r>
      <rPr>
        <i/>
        <vertAlign val="subscript"/>
        <sz val="11"/>
        <color theme="1"/>
        <rFont val="Century Gothic"/>
        <family val="2"/>
      </rPr>
      <t>a-1</t>
    </r>
  </si>
  <si>
    <r>
      <t xml:space="preserve"> </t>
    </r>
    <r>
      <rPr>
        <i/>
        <sz val="11"/>
        <color theme="1"/>
        <rFont val="Century Gothic"/>
        <family val="2"/>
      </rPr>
      <t>∑TF</t>
    </r>
    <r>
      <rPr>
        <i/>
        <vertAlign val="subscript"/>
        <sz val="11"/>
        <color theme="1"/>
        <rFont val="Century Gothic"/>
        <family val="2"/>
      </rPr>
      <t>a-1</t>
    </r>
  </si>
  <si>
    <r>
      <t xml:space="preserve"> </t>
    </r>
    <r>
      <rPr>
        <i/>
        <sz val="11"/>
        <color theme="0"/>
        <rFont val="Century Gothic"/>
        <family val="2"/>
      </rPr>
      <t>∑T</t>
    </r>
    <r>
      <rPr>
        <i/>
        <vertAlign val="subscript"/>
        <sz val="11"/>
        <color theme="0"/>
        <rFont val="Century Gothic"/>
        <family val="2"/>
      </rPr>
      <t>a-1</t>
    </r>
  </si>
  <si>
    <r>
      <t xml:space="preserve"> </t>
    </r>
    <r>
      <rPr>
        <b/>
        <i/>
        <sz val="11"/>
        <color theme="0"/>
        <rFont val="Century Gothic"/>
        <family val="2"/>
      </rPr>
      <t>∑T</t>
    </r>
    <r>
      <rPr>
        <b/>
        <i/>
        <vertAlign val="subscript"/>
        <sz val="11"/>
        <color theme="0"/>
        <rFont val="Century Gothic"/>
        <family val="2"/>
      </rPr>
      <t>a</t>
    </r>
    <r>
      <rPr>
        <b/>
        <i/>
        <sz val="11"/>
        <color theme="0"/>
        <rFont val="Century Gothic"/>
        <family val="2"/>
      </rPr>
      <t>/ ∑T</t>
    </r>
    <r>
      <rPr>
        <b/>
        <i/>
        <vertAlign val="subscript"/>
        <sz val="11"/>
        <color theme="0"/>
        <rFont val="Century Gothic"/>
        <family val="2"/>
      </rPr>
      <t>a-1</t>
    </r>
  </si>
  <si>
    <r>
      <t>∑T</t>
    </r>
    <r>
      <rPr>
        <b/>
        <vertAlign val="subscript"/>
        <sz val="11"/>
        <color theme="0"/>
        <rFont val="Century Gothic"/>
        <family val="2"/>
      </rPr>
      <t>max</t>
    </r>
    <r>
      <rPr>
        <b/>
        <sz val="11"/>
        <color theme="0"/>
        <rFont val="Century Gothic"/>
        <family val="2"/>
      </rPr>
      <t xml:space="preserve">  (entrate tariffarie massime applicabili nel rispetto del limite di crescita)</t>
    </r>
  </si>
  <si>
    <r>
      <t>delta (∑T</t>
    </r>
    <r>
      <rPr>
        <b/>
        <vertAlign val="subscript"/>
        <sz val="11"/>
        <color theme="0"/>
        <rFont val="Century Gothic"/>
        <family val="2"/>
      </rPr>
      <t>a</t>
    </r>
    <r>
      <rPr>
        <b/>
        <sz val="11"/>
        <color theme="0"/>
        <rFont val="Century Gothic"/>
        <family val="2"/>
      </rPr>
      <t>-∑T</t>
    </r>
    <r>
      <rPr>
        <b/>
        <vertAlign val="subscript"/>
        <sz val="11"/>
        <color theme="0"/>
        <rFont val="Century Gothic"/>
        <family val="2"/>
      </rPr>
      <t>max</t>
    </r>
    <r>
      <rPr>
        <b/>
        <sz val="11"/>
        <color theme="0"/>
        <rFont val="Century Gothic"/>
        <family val="2"/>
      </rPr>
      <t>)</t>
    </r>
  </si>
  <si>
    <t xml:space="preserve">TVa dopo distribuzione delta (∑Ta-∑Tmax) </t>
  </si>
  <si>
    <t xml:space="preserve">TFa dopo distribuzione delta (∑Ta-∑Tmax) </t>
  </si>
  <si>
    <t xml:space="preserve">Ta=TVa+TFa dopo distribuzione delta (∑Ta-∑Tmax) </t>
  </si>
  <si>
    <t>Detrazioni di cui al comma 1.4 della Determina n. 2/DRIF/2021 - parte variabile</t>
  </si>
  <si>
    <t>Detrazioni di cui al comma 1.4 della Determina n. 2/DRIF/2021 - parte fissa</t>
  </si>
  <si>
    <r>
      <rPr>
        <b/>
        <i/>
        <sz val="11"/>
        <color theme="0"/>
        <rFont val="Century Gothic"/>
        <family val="2"/>
      </rPr>
      <t>∑TV</t>
    </r>
    <r>
      <rPr>
        <b/>
        <i/>
        <vertAlign val="subscript"/>
        <sz val="11"/>
        <color theme="0"/>
        <rFont val="Century Gothic"/>
        <family val="2"/>
      </rPr>
      <t>a</t>
    </r>
    <r>
      <rPr>
        <b/>
        <sz val="11"/>
        <color theme="0"/>
        <rFont val="Century Gothic"/>
        <family val="2"/>
      </rPr>
      <t xml:space="preserve"> totale delle entrate tariffarie relative alle componenti di costo variabile dopo le detrazioni di cui al comma 1.4 della Determina n.2/DRIF/2021 </t>
    </r>
  </si>
  <si>
    <r>
      <rPr>
        <b/>
        <i/>
        <sz val="11"/>
        <color theme="0"/>
        <rFont val="Century Gothic"/>
        <family val="2"/>
      </rPr>
      <t>∑TF</t>
    </r>
    <r>
      <rPr>
        <b/>
        <i/>
        <vertAlign val="subscript"/>
        <sz val="11"/>
        <color theme="0"/>
        <rFont val="Century Gothic"/>
        <family val="2"/>
      </rPr>
      <t>a</t>
    </r>
    <r>
      <rPr>
        <b/>
        <sz val="11"/>
        <color theme="0"/>
        <rFont val="Century Gothic"/>
        <family val="2"/>
      </rPr>
      <t xml:space="preserve"> totale delle entrate tariffarie relative alle componenti di costo variabile dopo le detrazioni di cui al comma 1.4 della Determina n.2/DRIF/2021</t>
    </r>
  </si>
  <si>
    <t>Totale entrate tariffarie dopo le detrazioni di cui al comma 1.4 della Determina n.2/DRIF/2021</t>
  </si>
  <si>
    <t xml:space="preserve">Attività esterne Ciclo integrato RU </t>
  </si>
  <si>
    <t>Ambito tariffario: CAORLE</t>
  </si>
  <si>
    <t>Ambito tariffario: CINTO CAOMAGGIORE</t>
  </si>
  <si>
    <t>Ambito tariffario: CONCORDIA SAGITTARIA</t>
  </si>
  <si>
    <t>Ambito tariffario: FOSSALTA DI PORTOGRUARO</t>
  </si>
  <si>
    <t>Ambito tariffario: GRUARO</t>
  </si>
  <si>
    <t>Ambito tariffario: PORTOGRUARO</t>
  </si>
  <si>
    <t>Ambito tariffario: PRAMAGGIORE</t>
  </si>
  <si>
    <t>Ambito tariffario: Consiglio Bacino Venezia Ambiente - ASVO</t>
  </si>
  <si>
    <t>Ambito tariffario: SAN MICHELE AL TAGLIAMENTO</t>
  </si>
  <si>
    <t>Ambito tariffario: SAN STINO DI LIVENZA</t>
  </si>
  <si>
    <t>Ambito tariffario: TEGLIO 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</si>
</sst>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.0000_-;\-* #,##0.0000_-;_-* &quot;-&quot;??_-;_-@_-"/>
    <numFmt numFmtId="168" formatCode="_-* #,##0\ _€_-;\-* #,##0\ _€_-;_-* &quot;-&quot;??\ _€_-;_-@_-"/>
    <numFmt numFmtId="169" formatCode="_-* #,##0.0000\ _€_-;\-* #,##0.00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sz val="12"/>
      <color theme="1"/>
      <name val="Century Gothic"/>
      <family val="2"/>
    </font>
    <font>
      <b/>
      <sz val="12"/>
      <color theme="3" tint="-0.499984740745262"/>
      <name val="Century Gothic"/>
      <family val="2"/>
    </font>
    <font>
      <sz val="12"/>
      <color theme="3" tint="-0.499984740745262"/>
      <name val="Century Gothic"/>
      <family val="2"/>
    </font>
    <font>
      <sz val="12"/>
      <color rgb="FFFF0000"/>
      <name val="Century Gothic"/>
      <family val="2"/>
    </font>
    <font>
      <sz val="11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name val="Century Gothic"/>
      <family val="2"/>
    </font>
    <font>
      <b/>
      <i/>
      <sz val="11"/>
      <color theme="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b/>
      <i/>
      <vertAlign val="superscript"/>
      <sz val="11"/>
      <name val="Century Gothic"/>
      <family val="2"/>
    </font>
    <font>
      <b/>
      <i/>
      <vertAlign val="subscript"/>
      <sz val="11"/>
      <name val="Century Gothic"/>
      <family val="2"/>
    </font>
    <font>
      <b/>
      <i/>
      <vertAlign val="superscript"/>
      <sz val="11"/>
      <color theme="1"/>
      <name val="Century Gothic"/>
      <family val="2"/>
    </font>
    <font>
      <b/>
      <i/>
      <vertAlign val="subscript"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i/>
      <sz val="11"/>
      <color theme="0"/>
      <name val="Century Gothic"/>
      <family val="2"/>
    </font>
    <font>
      <b/>
      <sz val="11"/>
      <color rgb="FFC00000"/>
      <name val="Century Gothic"/>
      <family val="2"/>
    </font>
    <font>
      <i/>
      <sz val="11"/>
      <color theme="1"/>
      <name val="Century Gothic"/>
      <family val="2"/>
    </font>
    <font>
      <i/>
      <vertAlign val="subscript"/>
      <sz val="11"/>
      <color theme="1"/>
      <name val="Century Gothic"/>
      <family val="2"/>
    </font>
    <font>
      <i/>
      <sz val="11"/>
      <name val="Century Gothic"/>
      <family val="2"/>
    </font>
    <font>
      <b/>
      <i/>
      <sz val="11"/>
      <color theme="0"/>
      <name val="Calibri"/>
      <family val="2"/>
    </font>
    <font>
      <sz val="11"/>
      <color theme="0"/>
      <name val="Century Gothic"/>
      <family val="2"/>
    </font>
    <font>
      <i/>
      <sz val="11"/>
      <color theme="0"/>
      <name val="Century Gothic"/>
      <family val="2"/>
    </font>
    <font>
      <i/>
      <vertAlign val="subscript"/>
      <sz val="11"/>
      <color theme="0"/>
      <name val="Century Gothic"/>
      <family val="2"/>
    </font>
    <font>
      <b/>
      <i/>
      <vertAlign val="subscript"/>
      <sz val="11"/>
      <color theme="0"/>
      <name val="Century Gothic"/>
      <family val="2"/>
    </font>
    <font>
      <b/>
      <vertAlign val="subscript"/>
      <sz val="11"/>
      <color theme="0"/>
      <name val="Century Gothic"/>
      <family val="2"/>
    </font>
    <font>
      <sz val="14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0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theme="1" tint="0.34998626667073579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0" xfId="0" applyFont="1"/>
    <xf numFmtId="0" fontId="9" fillId="2" borderId="0" xfId="0" applyFont="1" applyFill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2" borderId="0" xfId="0" applyFont="1" applyFill="1"/>
    <xf numFmtId="0" fontId="12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0" xfId="0" applyFont="1"/>
    <xf numFmtId="0" fontId="9" fillId="2" borderId="10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165" fontId="9" fillId="2" borderId="11" xfId="1" applyNumberFormat="1" applyFont="1" applyFill="1" applyBorder="1" applyAlignment="1" applyProtection="1">
      <alignment horizontal="center" vertical="center"/>
    </xf>
    <xf numFmtId="165" fontId="9" fillId="3" borderId="11" xfId="1" applyNumberFormat="1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2" fontId="1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164" fontId="15" fillId="2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65" fontId="9" fillId="2" borderId="9" xfId="1" applyNumberFormat="1" applyFont="1" applyFill="1" applyBorder="1" applyProtection="1"/>
    <xf numFmtId="165" fontId="9" fillId="2" borderId="13" xfId="0" applyNumberFormat="1" applyFont="1" applyFill="1" applyBorder="1"/>
    <xf numFmtId="0" fontId="9" fillId="4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165" fontId="9" fillId="3" borderId="15" xfId="1" applyNumberFormat="1" applyFont="1" applyFill="1" applyBorder="1" applyAlignment="1" applyProtection="1">
      <alignment horizontal="center" vertical="center"/>
    </xf>
    <xf numFmtId="0" fontId="21" fillId="5" borderId="16" xfId="0" applyFont="1" applyFill="1" applyBorder="1" applyAlignment="1">
      <alignment vertical="center"/>
    </xf>
    <xf numFmtId="165" fontId="21" fillId="5" borderId="16" xfId="1" applyNumberFormat="1" applyFont="1" applyFill="1" applyBorder="1" applyAlignment="1" applyProtection="1">
      <alignment horizontal="center" vertical="center"/>
    </xf>
    <xf numFmtId="0" fontId="9" fillId="2" borderId="17" xfId="0" applyFont="1" applyFill="1" applyBorder="1"/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9" fillId="2" borderId="18" xfId="1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>
      <alignment vertical="center"/>
    </xf>
    <xf numFmtId="165" fontId="9" fillId="2" borderId="5" xfId="1" applyNumberFormat="1" applyFont="1" applyFill="1" applyBorder="1" applyAlignment="1" applyProtection="1">
      <alignment horizontal="center" vertical="center"/>
    </xf>
    <xf numFmtId="165" fontId="9" fillId="3" borderId="19" xfId="1" applyNumberFormat="1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>
      <alignment vertical="center"/>
    </xf>
    <xf numFmtId="165" fontId="9" fillId="2" borderId="20" xfId="1" applyNumberFormat="1" applyFont="1" applyFill="1" applyBorder="1" applyAlignment="1" applyProtection="1">
      <alignment horizontal="center" vertical="center"/>
    </xf>
    <xf numFmtId="165" fontId="9" fillId="3" borderId="21" xfId="1" applyNumberFormat="1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165" fontId="9" fillId="3" borderId="24" xfId="1" applyNumberFormat="1" applyFont="1" applyFill="1" applyBorder="1" applyAlignment="1" applyProtection="1">
      <alignment horizontal="center" vertical="center"/>
    </xf>
    <xf numFmtId="165" fontId="9" fillId="3" borderId="25" xfId="1" applyNumberFormat="1" applyFont="1" applyFill="1" applyBorder="1" applyAlignment="1" applyProtection="1">
      <alignment horizontal="center" vertical="center"/>
    </xf>
    <xf numFmtId="165" fontId="9" fillId="2" borderId="10" xfId="1" applyNumberFormat="1" applyFont="1" applyFill="1" applyBorder="1" applyAlignment="1" applyProtection="1">
      <alignment horizontal="center" vertical="center"/>
    </xf>
    <xf numFmtId="165" fontId="9" fillId="3" borderId="20" xfId="1" applyNumberFormat="1" applyFont="1" applyFill="1" applyBorder="1" applyAlignment="1" applyProtection="1">
      <alignment horizontal="center" vertical="center"/>
    </xf>
    <xf numFmtId="0" fontId="9" fillId="2" borderId="20" xfId="0" quotePrefix="1" applyFont="1" applyFill="1" applyBorder="1" applyAlignment="1">
      <alignment vertical="center"/>
    </xf>
    <xf numFmtId="165" fontId="9" fillId="2" borderId="22" xfId="1" applyNumberFormat="1" applyFont="1" applyFill="1" applyBorder="1" applyAlignment="1" applyProtection="1">
      <alignment horizontal="center" vertical="center"/>
    </xf>
    <xf numFmtId="165" fontId="9" fillId="2" borderId="9" xfId="1" applyNumberFormat="1" applyFont="1" applyFill="1" applyBorder="1" applyAlignment="1" applyProtection="1">
      <alignment horizontal="center" vertical="center"/>
    </xf>
    <xf numFmtId="0" fontId="21" fillId="5" borderId="9" xfId="0" applyFont="1" applyFill="1" applyBorder="1" applyAlignment="1">
      <alignment vertical="center"/>
    </xf>
    <xf numFmtId="165" fontId="21" fillId="5" borderId="9" xfId="1" applyNumberFormat="1" applyFont="1" applyFill="1" applyBorder="1" applyAlignment="1" applyProtection="1">
      <alignment horizontal="center" vertical="center"/>
    </xf>
    <xf numFmtId="165" fontId="21" fillId="5" borderId="26" xfId="1" applyNumberFormat="1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16" fillId="2" borderId="9" xfId="0" applyFont="1" applyFill="1" applyBorder="1" applyAlignment="1">
      <alignment vertical="center"/>
    </xf>
    <xf numFmtId="165" fontId="13" fillId="2" borderId="9" xfId="1" applyNumberFormat="1" applyFont="1" applyFill="1" applyBorder="1" applyAlignment="1" applyProtection="1">
      <alignment horizontal="center" vertical="center"/>
    </xf>
    <xf numFmtId="0" fontId="22" fillId="5" borderId="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165" fontId="9" fillId="2" borderId="0" xfId="1" applyNumberFormat="1" applyFont="1" applyFill="1" applyBorder="1" applyAlignment="1" applyProtection="1">
      <alignment horizontal="center" vertical="center"/>
    </xf>
    <xf numFmtId="0" fontId="23" fillId="2" borderId="17" xfId="0" applyFont="1" applyFill="1" applyBorder="1"/>
    <xf numFmtId="0" fontId="23" fillId="2" borderId="0" xfId="0" applyFont="1" applyFill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9" fontId="9" fillId="2" borderId="29" xfId="2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>
      <alignment vertical="center"/>
    </xf>
    <xf numFmtId="0" fontId="9" fillId="4" borderId="30" xfId="0" applyFont="1" applyFill="1" applyBorder="1" applyAlignment="1">
      <alignment horizontal="center" vertical="center"/>
    </xf>
    <xf numFmtId="164" fontId="15" fillId="2" borderId="31" xfId="1" applyFont="1" applyFill="1" applyBorder="1" applyAlignment="1" applyProtection="1">
      <alignment horizontal="center" vertical="center"/>
    </xf>
    <xf numFmtId="164" fontId="9" fillId="2" borderId="31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2" fontId="9" fillId="2" borderId="35" xfId="0" applyNumberFormat="1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9" fillId="2" borderId="18" xfId="0" applyFont="1" applyFill="1" applyBorder="1"/>
    <xf numFmtId="2" fontId="9" fillId="0" borderId="29" xfId="0" applyNumberFormat="1" applyFont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2" fontId="9" fillId="0" borderId="37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2" fontId="21" fillId="5" borderId="31" xfId="0" applyNumberFormat="1" applyFont="1" applyFill="1" applyBorder="1" applyAlignment="1">
      <alignment horizontal="center" vertical="center"/>
    </xf>
    <xf numFmtId="2" fontId="21" fillId="5" borderId="40" xfId="0" applyNumberFormat="1" applyFont="1" applyFill="1" applyBorder="1" applyAlignment="1">
      <alignment horizontal="center" vertical="center"/>
    </xf>
    <xf numFmtId="2" fontId="21" fillId="5" borderId="35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2" borderId="7" xfId="0" applyFont="1" applyFill="1" applyBorder="1"/>
    <xf numFmtId="0" fontId="11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9" fillId="2" borderId="8" xfId="1" applyNumberFormat="1" applyFont="1" applyFill="1" applyBorder="1" applyAlignment="1" applyProtection="1">
      <alignment horizontal="center"/>
    </xf>
    <xf numFmtId="0" fontId="24" fillId="6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6" fontId="9" fillId="6" borderId="29" xfId="2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vertical="center"/>
    </xf>
    <xf numFmtId="10" fontId="9" fillId="2" borderId="31" xfId="0" applyNumberFormat="1" applyFont="1" applyFill="1" applyBorder="1" applyAlignment="1">
      <alignment horizontal="center" vertical="center"/>
    </xf>
    <xf numFmtId="10" fontId="21" fillId="5" borderId="31" xfId="2" applyNumberFormat="1" applyFont="1" applyFill="1" applyBorder="1" applyAlignment="1" applyProtection="1">
      <alignment horizontal="center" vertical="center"/>
    </xf>
    <xf numFmtId="167" fontId="21" fillId="5" borderId="31" xfId="1" applyNumberFormat="1" applyFont="1" applyFill="1" applyBorder="1" applyAlignment="1" applyProtection="1">
      <alignment vertical="center"/>
    </xf>
    <xf numFmtId="0" fontId="28" fillId="5" borderId="9" xfId="0" applyFont="1" applyFill="1" applyBorder="1" applyAlignment="1">
      <alignment vertical="center"/>
    </xf>
    <xf numFmtId="165" fontId="28" fillId="5" borderId="31" xfId="1" applyNumberFormat="1" applyFont="1" applyFill="1" applyBorder="1" applyAlignment="1" applyProtection="1">
      <alignment horizontal="center"/>
    </xf>
    <xf numFmtId="0" fontId="9" fillId="7" borderId="9" xfId="0" applyFont="1" applyFill="1" applyBorder="1" applyAlignment="1">
      <alignment vertical="center"/>
    </xf>
    <xf numFmtId="168" fontId="9" fillId="2" borderId="31" xfId="1" applyNumberFormat="1" applyFont="1" applyFill="1" applyBorder="1" applyAlignment="1" applyProtection="1">
      <alignment horizontal="center" vertical="center"/>
    </xf>
    <xf numFmtId="168" fontId="21" fillId="5" borderId="31" xfId="1" applyNumberFormat="1" applyFont="1" applyFill="1" applyBorder="1" applyAlignment="1" applyProtection="1">
      <alignment horizontal="center" vertical="center"/>
    </xf>
    <xf numFmtId="169" fontId="21" fillId="5" borderId="35" xfId="1" applyNumberFormat="1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21" fillId="5" borderId="42" xfId="0" applyFont="1" applyFill="1" applyBorder="1" applyAlignment="1">
      <alignment vertical="center"/>
    </xf>
    <xf numFmtId="165" fontId="21" fillId="5" borderId="29" xfId="1" applyNumberFormat="1" applyFont="1" applyFill="1" applyBorder="1" applyAlignment="1" applyProtection="1">
      <alignment horizontal="center" vertical="center"/>
    </xf>
    <xf numFmtId="0" fontId="21" fillId="5" borderId="43" xfId="0" applyFont="1" applyFill="1" applyBorder="1" applyAlignment="1">
      <alignment vertical="center"/>
    </xf>
    <xf numFmtId="165" fontId="28" fillId="5" borderId="35" xfId="1" applyNumberFormat="1" applyFont="1" applyFill="1" applyBorder="1" applyAlignment="1" applyProtection="1">
      <alignment horizontal="center" vertical="center"/>
    </xf>
    <xf numFmtId="0" fontId="28" fillId="8" borderId="44" xfId="0" applyFont="1" applyFill="1" applyBorder="1" applyAlignment="1">
      <alignment vertical="center"/>
    </xf>
    <xf numFmtId="165" fontId="13" fillId="2" borderId="27" xfId="1" applyNumberFormat="1" applyFont="1" applyFill="1" applyBorder="1" applyAlignment="1" applyProtection="1">
      <alignment horizontal="center" vertical="center"/>
    </xf>
    <xf numFmtId="165" fontId="13" fillId="2" borderId="28" xfId="1" applyNumberFormat="1" applyFont="1" applyFill="1" applyBorder="1" applyAlignment="1" applyProtection="1">
      <alignment horizontal="center" vertical="center"/>
    </xf>
    <xf numFmtId="165" fontId="13" fillId="2" borderId="14" xfId="1" applyNumberFormat="1" applyFont="1" applyFill="1" applyBorder="1" applyAlignment="1" applyProtection="1">
      <alignment horizontal="center" vertical="center"/>
    </xf>
    <xf numFmtId="165" fontId="13" fillId="2" borderId="30" xfId="1" applyNumberFormat="1" applyFont="1" applyFill="1" applyBorder="1" applyAlignment="1" applyProtection="1">
      <alignment horizontal="center" vertical="center"/>
    </xf>
    <xf numFmtId="165" fontId="21" fillId="5" borderId="31" xfId="1" applyNumberFormat="1" applyFont="1" applyFill="1" applyBorder="1" applyAlignment="1" applyProtection="1">
      <alignment horizontal="center" vertical="center"/>
    </xf>
    <xf numFmtId="0" fontId="4" fillId="2" borderId="0" xfId="0" applyFont="1" applyFill="1"/>
    <xf numFmtId="0" fontId="4" fillId="5" borderId="16" xfId="0" applyFont="1" applyFill="1" applyBorder="1" applyAlignment="1">
      <alignment vertical="center"/>
    </xf>
    <xf numFmtId="165" fontId="33" fillId="5" borderId="33" xfId="1" applyNumberFormat="1" applyFont="1" applyFill="1" applyBorder="1" applyAlignment="1" applyProtection="1">
      <alignment horizontal="center" vertical="center"/>
    </xf>
    <xf numFmtId="165" fontId="33" fillId="5" borderId="34" xfId="1" applyNumberFormat="1" applyFont="1" applyFill="1" applyBorder="1" applyAlignment="1" applyProtection="1">
      <alignment horizontal="center" vertical="center"/>
    </xf>
    <xf numFmtId="165" fontId="4" fillId="5" borderId="35" xfId="1" applyNumberFormat="1" applyFont="1" applyFill="1" applyBorder="1" applyAlignment="1" applyProtection="1">
      <alignment horizontal="center" vertical="center"/>
    </xf>
    <xf numFmtId="165" fontId="12" fillId="2" borderId="18" xfId="1" applyNumberFormat="1" applyFont="1" applyFill="1" applyBorder="1" applyAlignment="1" applyProtection="1">
      <alignment horizontal="center"/>
    </xf>
    <xf numFmtId="0" fontId="28" fillId="8" borderId="2" xfId="0" applyFont="1" applyFill="1" applyBorder="1" applyAlignment="1">
      <alignment vertical="center"/>
    </xf>
    <xf numFmtId="165" fontId="9" fillId="9" borderId="45" xfId="1" applyNumberFormat="1" applyFont="1" applyFill="1" applyBorder="1" applyAlignment="1" applyProtection="1">
      <alignment horizontal="center" vertical="center"/>
    </xf>
    <xf numFmtId="165" fontId="9" fillId="9" borderId="16" xfId="1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/>
    <xf numFmtId="0" fontId="9" fillId="2" borderId="6" xfId="0" applyFont="1" applyFill="1" applyBorder="1"/>
    <xf numFmtId="0" fontId="21" fillId="5" borderId="44" xfId="0" applyFont="1" applyFill="1" applyBorder="1" applyAlignment="1">
      <alignment vertical="center" wrapText="1"/>
    </xf>
    <xf numFmtId="165" fontId="9" fillId="2" borderId="29" xfId="1" applyNumberFormat="1" applyFont="1" applyFill="1" applyBorder="1" applyAlignment="1" applyProtection="1">
      <alignment vertical="center"/>
    </xf>
    <xf numFmtId="0" fontId="21" fillId="5" borderId="16" xfId="0" applyFont="1" applyFill="1" applyBorder="1" applyAlignment="1">
      <alignment vertical="center" wrapText="1"/>
    </xf>
    <xf numFmtId="165" fontId="9" fillId="2" borderId="31" xfId="1" applyNumberFormat="1" applyFont="1" applyFill="1" applyBorder="1" applyAlignment="1" applyProtection="1">
      <alignment vertical="center"/>
    </xf>
    <xf numFmtId="165" fontId="11" fillId="2" borderId="35" xfId="1" applyNumberFormat="1" applyFont="1" applyFill="1" applyBorder="1" applyAlignment="1" applyProtection="1">
      <alignment horizontal="center" vertical="center"/>
    </xf>
    <xf numFmtId="0" fontId="9" fillId="2" borderId="32" xfId="0" applyFont="1" applyFill="1" applyBorder="1"/>
    <xf numFmtId="0" fontId="11" fillId="10" borderId="2" xfId="0" applyFont="1" applyFill="1" applyBorder="1" applyAlignment="1">
      <alignment vertical="center"/>
    </xf>
    <xf numFmtId="165" fontId="9" fillId="9" borderId="46" xfId="1" applyNumberFormat="1" applyFont="1" applyFill="1" applyBorder="1" applyAlignment="1" applyProtection="1">
      <alignment horizontal="center" vertical="center"/>
    </xf>
    <xf numFmtId="165" fontId="9" fillId="9" borderId="4" xfId="1" applyNumberFormat="1" applyFont="1" applyFill="1" applyBorder="1" applyAlignment="1" applyProtection="1">
      <alignment horizontal="center" vertical="center"/>
    </xf>
    <xf numFmtId="165" fontId="9" fillId="3" borderId="4" xfId="1" applyNumberFormat="1" applyFont="1" applyFill="1" applyBorder="1" applyAlignment="1" applyProtection="1">
      <alignment horizontal="center" vertical="center"/>
    </xf>
    <xf numFmtId="0" fontId="12" fillId="2" borderId="0" xfId="0" applyFont="1" applyFill="1"/>
    <xf numFmtId="164" fontId="9" fillId="2" borderId="11" xfId="1" applyFont="1" applyFill="1" applyBorder="1" applyAlignment="1" applyProtection="1">
      <alignment horizontal="center" vertical="center"/>
    </xf>
    <xf numFmtId="164" fontId="9" fillId="2" borderId="11" xfId="1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2" builtinId="5"/>
    <cellStyle name="Virgola" xfId="1" builtinId="3"/>
  </cellStyles>
  <dxfs count="44"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9.xml"/><Relationship Id="rId21" Type="http://schemas.openxmlformats.org/officeDocument/2006/relationships/externalLink" Target="externalLinks/externalLink10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Relationship Id="rId25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externalLink" Target="externalLinks/externalLink3.xml"/><Relationship Id="rId15" Type="http://schemas.openxmlformats.org/officeDocument/2006/relationships/externalLink" Target="externalLinks/externalLink4.xml"/><Relationship Id="rId16" Type="http://schemas.openxmlformats.org/officeDocument/2006/relationships/externalLink" Target="externalLinks/externalLink5.xml"/><Relationship Id="rId17" Type="http://schemas.openxmlformats.org/officeDocument/2006/relationships/externalLink" Target="externalLinks/externalLink6.xml"/><Relationship Id="rId18" Type="http://schemas.openxmlformats.org/officeDocument/2006/relationships/externalLink" Target="externalLinks/externalLink7.xml"/><Relationship Id="rId1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7EBB50BF-CAA7-4748-B290-DFE0CD8C18A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99540D84-2529-41F0-A4FD-5CF8A42C574C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5F79E58C-45F3-4F46-81AE-E72C151A708E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E2BCB2F1-4D14-450D-8A19-75C42245FC20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6FCB3163-625F-4AFC-A932-2BA64BA5B540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6FF12282-DCE4-4B3E-95A1-93E1F0EAFD55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5" name="Connettore 4">
          <a:extLst>
            <a:ext uri="{FF2B5EF4-FFF2-40B4-BE49-F238E27FC236}">
              <a16:creationId xmlns="" xmlns:a16="http://schemas.microsoft.com/office/drawing/2014/main" id="{A16EE3FC-AA5A-44F7-9B28-F3FD5FD06C7A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6" name="Connettore 5">
          <a:extLst>
            <a:ext uri="{FF2B5EF4-FFF2-40B4-BE49-F238E27FC236}">
              <a16:creationId xmlns="" xmlns:a16="http://schemas.microsoft.com/office/drawing/2014/main" id="{4ECD3D53-E17C-4C91-B3B7-36630A9B4234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7" name="Connettore 6">
          <a:extLst>
            <a:ext uri="{FF2B5EF4-FFF2-40B4-BE49-F238E27FC236}">
              <a16:creationId xmlns="" xmlns:a16="http://schemas.microsoft.com/office/drawing/2014/main" id="{EBBF1BEB-01A9-4F4A-9B97-21CD289A83DD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8" name="Connettore 7">
          <a:extLst>
            <a:ext uri="{FF2B5EF4-FFF2-40B4-BE49-F238E27FC236}">
              <a16:creationId xmlns="" xmlns:a16="http://schemas.microsoft.com/office/drawing/2014/main" id="{F94C06A6-432E-47FD-8DE4-C0D69770B715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9" name="Connettore 8">
          <a:extLst>
            <a:ext uri="{FF2B5EF4-FFF2-40B4-BE49-F238E27FC236}">
              <a16:creationId xmlns="" xmlns:a16="http://schemas.microsoft.com/office/drawing/2014/main" id="{955562BE-8CC3-4C17-A004-0A609667C717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0" name="Connettore 9">
          <a:extLst>
            <a:ext uri="{FF2B5EF4-FFF2-40B4-BE49-F238E27FC236}">
              <a16:creationId xmlns="" xmlns:a16="http://schemas.microsoft.com/office/drawing/2014/main" id="{099A0EBB-DAF8-4DC1-AE32-DBFB9A3F3F7A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1" name="Connettore 10">
          <a:extLst>
            <a:ext uri="{FF2B5EF4-FFF2-40B4-BE49-F238E27FC236}">
              <a16:creationId xmlns="" xmlns:a16="http://schemas.microsoft.com/office/drawing/2014/main" id="{5345B437-B7A2-4D6F-B743-B0119BB57582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2" name="Connettore 11">
          <a:extLst>
            <a:ext uri="{FF2B5EF4-FFF2-40B4-BE49-F238E27FC236}">
              <a16:creationId xmlns="" xmlns:a16="http://schemas.microsoft.com/office/drawing/2014/main" id="{73B00DC8-6C72-47C9-B4D3-085AE4E8D9FE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1B520976-2552-4BA5-85C8-44C63F0141A8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58AAAFBB-79C5-4B79-A322-32F8639B3994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09E3100F-8F8D-4BE8-A5A2-1E67747D2A67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5" name="Connettore 4">
          <a:extLst>
            <a:ext uri="{FF2B5EF4-FFF2-40B4-BE49-F238E27FC236}">
              <a16:creationId xmlns="" xmlns:a16="http://schemas.microsoft.com/office/drawing/2014/main" id="{1235CBDF-4ECC-4E20-A43C-F01232D2922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6" name="Connettore 5">
          <a:extLst>
            <a:ext uri="{FF2B5EF4-FFF2-40B4-BE49-F238E27FC236}">
              <a16:creationId xmlns="" xmlns:a16="http://schemas.microsoft.com/office/drawing/2014/main" id="{12319644-EAD3-4205-A81C-039454C7B0F0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7" name="Connettore 6">
          <a:extLst>
            <a:ext uri="{FF2B5EF4-FFF2-40B4-BE49-F238E27FC236}">
              <a16:creationId xmlns="" xmlns:a16="http://schemas.microsoft.com/office/drawing/2014/main" id="{E427DE6B-CC78-4293-9314-10DDB4DEB86D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8" name="Connettore 7">
          <a:extLst>
            <a:ext uri="{FF2B5EF4-FFF2-40B4-BE49-F238E27FC236}">
              <a16:creationId xmlns="" xmlns:a16="http://schemas.microsoft.com/office/drawing/2014/main" id="{9C665A47-BAB4-4212-A23C-100EE165E498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9" name="Connettore 8">
          <a:extLst>
            <a:ext uri="{FF2B5EF4-FFF2-40B4-BE49-F238E27FC236}">
              <a16:creationId xmlns="" xmlns:a16="http://schemas.microsoft.com/office/drawing/2014/main" id="{EA2ADE5B-381F-48B2-8028-96633C7D2E7B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0" name="Connettore 9">
          <a:extLst>
            <a:ext uri="{FF2B5EF4-FFF2-40B4-BE49-F238E27FC236}">
              <a16:creationId xmlns="" xmlns:a16="http://schemas.microsoft.com/office/drawing/2014/main" id="{5C9451DF-31F0-4E1B-BA67-88294D73B225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1" name="Connettore 10">
          <a:extLst>
            <a:ext uri="{FF2B5EF4-FFF2-40B4-BE49-F238E27FC236}">
              <a16:creationId xmlns="" xmlns:a16="http://schemas.microsoft.com/office/drawing/2014/main" id="{86EB1FA5-F478-4A6F-9EA6-EDFDE81C6D6B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2" name="Connettore 11">
          <a:extLst>
            <a:ext uri="{FF2B5EF4-FFF2-40B4-BE49-F238E27FC236}">
              <a16:creationId xmlns="" xmlns:a16="http://schemas.microsoft.com/office/drawing/2014/main" id="{2B9FE577-4DB6-440B-8686-8AB5F0D55612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3" name="Connettore 12">
          <a:extLst>
            <a:ext uri="{FF2B5EF4-FFF2-40B4-BE49-F238E27FC236}">
              <a16:creationId xmlns="" xmlns:a16="http://schemas.microsoft.com/office/drawing/2014/main" id="{34B66CAD-AB9D-400E-9D31-97FF2E343087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896E06C2-D26C-4763-B967-0E97D9797B55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0AE15A37-B3BB-4E57-A0B9-CADAB17BA2BE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3FBCCD88-EDE7-4A42-BAAB-E5669F11984F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DC88BEC4-1362-43FF-A18D-D14B93CF493E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726A3A01-8951-4C5D-ADF6-E38803E1BB25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0CA428FF-4559-40EC-83F5-8F309D9C4BA8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5" name="Connettore 4">
          <a:extLst>
            <a:ext uri="{FF2B5EF4-FFF2-40B4-BE49-F238E27FC236}">
              <a16:creationId xmlns="" xmlns:a16="http://schemas.microsoft.com/office/drawing/2014/main" id="{059C7EA9-6A0F-4FD5-B3E8-8282EED2290A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48CFD6E0-6900-434F-87EA-41259F6D6D88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AEF4017C-4829-446B-B655-AB25DDD1A89A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072CDC0C-DE1C-4E5B-84F5-E53A2513FF8D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5" name="Connettore 4">
          <a:extLst>
            <a:ext uri="{FF2B5EF4-FFF2-40B4-BE49-F238E27FC236}">
              <a16:creationId xmlns="" xmlns:a16="http://schemas.microsoft.com/office/drawing/2014/main" id="{00F1EDFB-A14C-4F75-951D-CA560F494F39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6" name="Connettore 5">
          <a:extLst>
            <a:ext uri="{FF2B5EF4-FFF2-40B4-BE49-F238E27FC236}">
              <a16:creationId xmlns="" xmlns:a16="http://schemas.microsoft.com/office/drawing/2014/main" id="{701B378C-19BB-4EC6-AF03-214DEA9F3ED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7" name="Connettore 6">
          <a:extLst>
            <a:ext uri="{FF2B5EF4-FFF2-40B4-BE49-F238E27FC236}">
              <a16:creationId xmlns="" xmlns:a16="http://schemas.microsoft.com/office/drawing/2014/main" id="{3ABADC1C-995F-4AB8-A8EF-48C25BD2C43F}"/>
            </a:ext>
          </a:extLst>
        </xdr:cNvPr>
        <xdr:cNvSpPr/>
      </xdr:nvSpPr>
      <xdr:spPr>
        <a:xfrm>
          <a:off x="29527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8" name="Connettore 7">
          <a:extLst>
            <a:ext uri="{FF2B5EF4-FFF2-40B4-BE49-F238E27FC236}">
              <a16:creationId xmlns="" xmlns:a16="http://schemas.microsoft.com/office/drawing/2014/main" id="{48AA22B3-9345-4951-9BB7-EA0E37AA93BD}"/>
            </a:ext>
          </a:extLst>
        </xdr:cNvPr>
        <xdr:cNvSpPr/>
      </xdr:nvSpPr>
      <xdr:spPr>
        <a:xfrm>
          <a:off x="29527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9" name="Connettore 8">
          <a:extLst>
            <a:ext uri="{FF2B5EF4-FFF2-40B4-BE49-F238E27FC236}">
              <a16:creationId xmlns="" xmlns:a16="http://schemas.microsoft.com/office/drawing/2014/main" id="{0ADE22B2-53B9-45E6-8265-176521D9CB6E}"/>
            </a:ext>
          </a:extLst>
        </xdr:cNvPr>
        <xdr:cNvSpPr/>
      </xdr:nvSpPr>
      <xdr:spPr>
        <a:xfrm>
          <a:off x="29527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0" name="Connettore 9">
          <a:extLst>
            <a:ext uri="{FF2B5EF4-FFF2-40B4-BE49-F238E27FC236}">
              <a16:creationId xmlns="" xmlns:a16="http://schemas.microsoft.com/office/drawing/2014/main" id="{76E4F93B-A97E-4644-8657-0FEBFA460C12}"/>
            </a:ext>
          </a:extLst>
        </xdr:cNvPr>
        <xdr:cNvSpPr/>
      </xdr:nvSpPr>
      <xdr:spPr>
        <a:xfrm>
          <a:off x="29527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1" name="Connettore 10">
          <a:extLst>
            <a:ext uri="{FF2B5EF4-FFF2-40B4-BE49-F238E27FC236}">
              <a16:creationId xmlns="" xmlns:a16="http://schemas.microsoft.com/office/drawing/2014/main" id="{21EE0800-5E4F-4403-AE89-1F4CA487E953}"/>
            </a:ext>
          </a:extLst>
        </xdr:cNvPr>
        <xdr:cNvSpPr/>
      </xdr:nvSpPr>
      <xdr:spPr>
        <a:xfrm>
          <a:off x="29527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CF7914A5-CC0A-4F0A-9735-B2A9903B7663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576F4598-745F-41E8-99EE-8BF308D90E90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1708781C-8181-47EF-80AD-E9D25A2EEE08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5" name="Connettore 4">
          <a:extLst>
            <a:ext uri="{FF2B5EF4-FFF2-40B4-BE49-F238E27FC236}">
              <a16:creationId xmlns="" xmlns:a16="http://schemas.microsoft.com/office/drawing/2014/main" id="{DB654F3E-7F4A-4608-A804-B481CA7B20EE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6" name="Connettore 5">
          <a:extLst>
            <a:ext uri="{FF2B5EF4-FFF2-40B4-BE49-F238E27FC236}">
              <a16:creationId xmlns="" xmlns:a16="http://schemas.microsoft.com/office/drawing/2014/main" id="{C17D5076-E72D-4B5C-AB5A-6322C7FF32B0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7" name="Connettore 6">
          <a:extLst>
            <a:ext uri="{FF2B5EF4-FFF2-40B4-BE49-F238E27FC236}">
              <a16:creationId xmlns="" xmlns:a16="http://schemas.microsoft.com/office/drawing/2014/main" id="{D2CFA106-493B-4702-A80F-A507F2066DC0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25908B7B-7233-4E44-9083-ACDD21BBDA32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CC844C03-2DA9-48FF-94A3-DCC288642B07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2CAD2B2B-2E23-4F2A-9DD3-7A842362BBD4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5" name="Connettore 4">
          <a:extLst>
            <a:ext uri="{FF2B5EF4-FFF2-40B4-BE49-F238E27FC236}">
              <a16:creationId xmlns="" xmlns:a16="http://schemas.microsoft.com/office/drawing/2014/main" id="{7F215A8D-4E69-4129-9A53-30547B1A9CAE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6" name="Connettore 5">
          <a:extLst>
            <a:ext uri="{FF2B5EF4-FFF2-40B4-BE49-F238E27FC236}">
              <a16:creationId xmlns="" xmlns:a16="http://schemas.microsoft.com/office/drawing/2014/main" id="{62D7B3D3-F7F7-4D10-8C34-8B15E3EB395F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7" name="Connettore 6">
          <a:extLst>
            <a:ext uri="{FF2B5EF4-FFF2-40B4-BE49-F238E27FC236}">
              <a16:creationId xmlns="" xmlns:a16="http://schemas.microsoft.com/office/drawing/2014/main" id="{1A9A58DF-CAAF-4D52-9D71-930754F20720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8" name="Connettore 7">
          <a:extLst>
            <a:ext uri="{FF2B5EF4-FFF2-40B4-BE49-F238E27FC236}">
              <a16:creationId xmlns="" xmlns:a16="http://schemas.microsoft.com/office/drawing/2014/main" id="{45969042-97C4-456C-A9F9-2CF88B5C128D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D9B45E70-B8DA-45C3-9E73-B6515ADC604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B6822BE2-B217-4E74-B03A-D405ABE09D1E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32629FC0-E056-407F-A213-57BA1E33749A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5" name="Connettore 4">
          <a:extLst>
            <a:ext uri="{FF2B5EF4-FFF2-40B4-BE49-F238E27FC236}">
              <a16:creationId xmlns="" xmlns:a16="http://schemas.microsoft.com/office/drawing/2014/main" id="{7B591618-F802-4834-A3A2-BCA40814FA63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6" name="Connettore 5">
          <a:extLst>
            <a:ext uri="{FF2B5EF4-FFF2-40B4-BE49-F238E27FC236}">
              <a16:creationId xmlns="" xmlns:a16="http://schemas.microsoft.com/office/drawing/2014/main" id="{0DD456C5-5188-4494-9C00-1664301D2EEA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7" name="Connettore 6">
          <a:extLst>
            <a:ext uri="{FF2B5EF4-FFF2-40B4-BE49-F238E27FC236}">
              <a16:creationId xmlns="" xmlns:a16="http://schemas.microsoft.com/office/drawing/2014/main" id="{C66A49A2-86A7-4E64-9C03-208005A6ACDF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8" name="Connettore 7">
          <a:extLst>
            <a:ext uri="{FF2B5EF4-FFF2-40B4-BE49-F238E27FC236}">
              <a16:creationId xmlns="" xmlns:a16="http://schemas.microsoft.com/office/drawing/2014/main" id="{F87934CD-46E8-4764-9F95-33089C316FCE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9" name="Connettore 8">
          <a:extLst>
            <a:ext uri="{FF2B5EF4-FFF2-40B4-BE49-F238E27FC236}">
              <a16:creationId xmlns="" xmlns:a16="http://schemas.microsoft.com/office/drawing/2014/main" id="{5A088494-CB06-4BB5-88EE-6F033E2BC25F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0" name="Connettore 9">
          <a:extLst>
            <a:ext uri="{FF2B5EF4-FFF2-40B4-BE49-F238E27FC236}">
              <a16:creationId xmlns="" xmlns:a16="http://schemas.microsoft.com/office/drawing/2014/main" id="{329BEE62-F0E3-42AB-94A4-E5645802AB0D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37944440-9C77-48DC-893F-0E3EFAA53040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50ABDB86-6F3D-4AA4-80AD-8CD67E3AA0E2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F8F2F7F0-6631-498C-B8BC-D28B387CCDF9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5" name="Connettore 4">
          <a:extLst>
            <a:ext uri="{FF2B5EF4-FFF2-40B4-BE49-F238E27FC236}">
              <a16:creationId xmlns="" xmlns:a16="http://schemas.microsoft.com/office/drawing/2014/main" id="{C1C807C4-6CFC-4102-9440-EB99FE8D2A49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6" name="Connettore 5">
          <a:extLst>
            <a:ext uri="{FF2B5EF4-FFF2-40B4-BE49-F238E27FC236}">
              <a16:creationId xmlns="" xmlns:a16="http://schemas.microsoft.com/office/drawing/2014/main" id="{91001846-A90F-4D64-BE86-4AE230A73D3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7" name="Connettore 6">
          <a:extLst>
            <a:ext uri="{FF2B5EF4-FFF2-40B4-BE49-F238E27FC236}">
              <a16:creationId xmlns="" xmlns:a16="http://schemas.microsoft.com/office/drawing/2014/main" id="{1ADD0AD3-8053-408B-8ECF-21953558E845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8" name="Connettore 7">
          <a:extLst>
            <a:ext uri="{FF2B5EF4-FFF2-40B4-BE49-F238E27FC236}">
              <a16:creationId xmlns="" xmlns:a16="http://schemas.microsoft.com/office/drawing/2014/main" id="{D3E60CBD-64D9-4889-8753-B7C6A169CC79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9" name="Connettore 8">
          <a:extLst>
            <a:ext uri="{FF2B5EF4-FFF2-40B4-BE49-F238E27FC236}">
              <a16:creationId xmlns="" xmlns:a16="http://schemas.microsoft.com/office/drawing/2014/main" id="{024F107A-3434-4588-B1F2-35917356B2B4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0" name="Connettore 9">
          <a:extLst>
            <a:ext uri="{FF2B5EF4-FFF2-40B4-BE49-F238E27FC236}">
              <a16:creationId xmlns="" xmlns:a16="http://schemas.microsoft.com/office/drawing/2014/main" id="{E8EAF550-8EC7-459B-B6E0-9076FB728F2D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5683013D-3A21-48EF-A3BF-BAC6A7D2117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3" name="Connettore 2">
          <a:extLst>
            <a:ext uri="{FF2B5EF4-FFF2-40B4-BE49-F238E27FC236}">
              <a16:creationId xmlns="" xmlns:a16="http://schemas.microsoft.com/office/drawing/2014/main" id="{26B95328-B716-466A-A2C3-641A8E648D0A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4" name="Connettore 3">
          <a:extLst>
            <a:ext uri="{FF2B5EF4-FFF2-40B4-BE49-F238E27FC236}">
              <a16:creationId xmlns="" xmlns:a16="http://schemas.microsoft.com/office/drawing/2014/main" id="{EE6F1D3D-1962-4508-8F79-77C8E53183B3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5" name="Connettore 4">
          <a:extLst>
            <a:ext uri="{FF2B5EF4-FFF2-40B4-BE49-F238E27FC236}">
              <a16:creationId xmlns="" xmlns:a16="http://schemas.microsoft.com/office/drawing/2014/main" id="{4EE1ACA6-67B8-4796-9D9E-EC0E0CF0ABF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6" name="Connettore 5">
          <a:extLst>
            <a:ext uri="{FF2B5EF4-FFF2-40B4-BE49-F238E27FC236}">
              <a16:creationId xmlns="" xmlns:a16="http://schemas.microsoft.com/office/drawing/2014/main" id="{3C0374F6-E559-4EFD-A79A-4ED62387D009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7" name="Connettore 6">
          <a:extLst>
            <a:ext uri="{FF2B5EF4-FFF2-40B4-BE49-F238E27FC236}">
              <a16:creationId xmlns="" xmlns:a16="http://schemas.microsoft.com/office/drawing/2014/main" id="{9A8BCEA3-682B-46F8-B0BD-63EB2DA8DF84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8" name="Connettore 7">
          <a:extLst>
            <a:ext uri="{FF2B5EF4-FFF2-40B4-BE49-F238E27FC236}">
              <a16:creationId xmlns="" xmlns:a16="http://schemas.microsoft.com/office/drawing/2014/main" id="{DB6200A7-40F5-4060-A745-B53E5916F56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9" name="Connettore 8">
          <a:extLst>
            <a:ext uri="{FF2B5EF4-FFF2-40B4-BE49-F238E27FC236}">
              <a16:creationId xmlns="" xmlns:a16="http://schemas.microsoft.com/office/drawing/2014/main" id="{E4010017-9135-425C-BDAC-43BE59F8EA8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0" name="Connettore 9">
          <a:extLst>
            <a:ext uri="{FF2B5EF4-FFF2-40B4-BE49-F238E27FC236}">
              <a16:creationId xmlns="" xmlns:a16="http://schemas.microsoft.com/office/drawing/2014/main" id="{F81CCD8B-44AC-4367-BC8A-7E651644D311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1" name="Connettore 10">
          <a:extLst>
            <a:ext uri="{FF2B5EF4-FFF2-40B4-BE49-F238E27FC236}">
              <a16:creationId xmlns="" xmlns:a16="http://schemas.microsoft.com/office/drawing/2014/main" id="{8340F6E4-8AF4-489C-B0C0-5A1D490E63D4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12" name="Connettore 11">
          <a:extLst>
            <a:ext uri="{FF2B5EF4-FFF2-40B4-BE49-F238E27FC236}">
              <a16:creationId xmlns="" xmlns:a16="http://schemas.microsoft.com/office/drawing/2014/main" id="{F6EFCE1A-2533-4A2F-9E44-C3DA72919C75}"/>
            </a:ext>
          </a:extLst>
        </xdr:cNvPr>
        <xdr:cNvSpPr/>
      </xdr:nvSpPr>
      <xdr:spPr>
        <a:xfrm>
          <a:off x="30289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Annone%20veneto_REV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Teglio%20Vene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Caor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Cinto%20Caomaggio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Fossalta%20di%20Portogruar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Gruar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Portogruaro-revFCD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Pramaggio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San%20Michele%20al%20Tagliament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%20Istituzionali%20CdB/Comitato%20di%20Bacino/2022/2022_04_12/MTR%20ARERA/asvo/ASVO-DEF/tool%20post%20conguagli/002-21drif_all1_ti_San%20Stino%20di%20Livenz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0.80789999999999984</v>
          </cell>
        </row>
        <row r="57">
          <cell r="E57">
            <v>0</v>
          </cell>
        </row>
        <row r="58">
          <cell r="E58">
            <v>-2.4970368199338067E-2</v>
          </cell>
        </row>
        <row r="85">
          <cell r="E85">
            <v>1532.364</v>
          </cell>
        </row>
        <row r="86">
          <cell r="E86">
            <v>29.43818981081883</v>
          </cell>
        </row>
        <row r="87">
          <cell r="E87">
            <v>31.412776985086829</v>
          </cell>
        </row>
      </sheetData>
      <sheetData sheetId="2">
        <row r="45">
          <cell r="F45">
            <v>0.80789999999999984</v>
          </cell>
          <cell r="Q45">
            <v>0.80789999999999984</v>
          </cell>
          <cell r="AB45">
            <v>0.80789999999999984</v>
          </cell>
        </row>
        <row r="58">
          <cell r="E58">
            <v>0</v>
          </cell>
          <cell r="P58">
            <v>0</v>
          </cell>
          <cell r="AA58">
            <v>0</v>
          </cell>
        </row>
        <row r="59">
          <cell r="E59">
            <v>-2.4970368199338067E-2</v>
          </cell>
          <cell r="P59">
            <v>-2.4970368199338067E-2</v>
          </cell>
          <cell r="AA59">
            <v>-2.4970368199338067E-2</v>
          </cell>
        </row>
        <row r="86">
          <cell r="E86">
            <v>1532.364</v>
          </cell>
          <cell r="P86">
            <v>1532.364</v>
          </cell>
          <cell r="AA86">
            <v>1532.364</v>
          </cell>
        </row>
        <row r="87">
          <cell r="E87">
            <v>29.955720646555033</v>
          </cell>
          <cell r="P87">
            <v>30.954203516989089</v>
          </cell>
          <cell r="AA87">
            <v>31.420052307448724</v>
          </cell>
        </row>
        <row r="88">
          <cell r="E88">
            <v>31.412776985086829</v>
          </cell>
          <cell r="P88">
            <v>31.412776985086829</v>
          </cell>
          <cell r="AA88">
            <v>31.412776985086829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401361.36784004979</v>
          </cell>
          <cell r="G74">
            <v>75100.512099024927</v>
          </cell>
          <cell r="K74">
            <v>407860.61055008974</v>
          </cell>
          <cell r="L74">
            <v>113989.7357884239</v>
          </cell>
          <cell r="P74">
            <v>409588.90171332366</v>
          </cell>
          <cell r="Q74">
            <v>112106.12600919539</v>
          </cell>
          <cell r="U74">
            <v>420093.88447927195</v>
          </cell>
          <cell r="V74">
            <v>112972.44678579022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1E-3</v>
          </cell>
          <cell r="D83">
            <v>1E-3</v>
          </cell>
          <cell r="E83">
            <v>1E-3</v>
          </cell>
          <cell r="F83">
            <v>2E-3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6.6000000000000003E-2</v>
          </cell>
          <cell r="D87">
            <v>6.6000000000000003E-2</v>
          </cell>
          <cell r="E87">
            <v>6.6000000000000003E-2</v>
          </cell>
          <cell r="F87">
            <v>6.5000000000000002E-2</v>
          </cell>
        </row>
        <row r="91">
          <cell r="C91">
            <v>345180.2242675813</v>
          </cell>
          <cell r="D91">
            <v>324586.768704171</v>
          </cell>
          <cell r="E91">
            <v>335622.92611692374</v>
          </cell>
          <cell r="F91">
            <v>334198.78920716734</v>
          </cell>
        </row>
        <row r="92">
          <cell r="C92">
            <v>113850.45486079523</v>
          </cell>
          <cell r="D92">
            <v>149744.30247690371</v>
          </cell>
          <cell r="E92">
            <v>145846.64422358986</v>
          </cell>
          <cell r="F92">
            <v>161812.06101535168</v>
          </cell>
        </row>
      </sheetData>
      <sheetData sheetId="17">
        <row r="7">
          <cell r="F7">
            <v>35891.293177740008</v>
          </cell>
          <cell r="G7">
            <v>0</v>
          </cell>
          <cell r="K7">
            <v>32338.252830374397</v>
          </cell>
          <cell r="L7">
            <v>0</v>
          </cell>
          <cell r="P7">
            <v>32338.252830374397</v>
          </cell>
          <cell r="Q7">
            <v>0</v>
          </cell>
          <cell r="U7">
            <v>32338.252830374397</v>
          </cell>
          <cell r="V7">
            <v>0</v>
          </cell>
        </row>
        <row r="8">
          <cell r="F8">
            <v>52959.537209715585</v>
          </cell>
          <cell r="G8">
            <v>0</v>
          </cell>
          <cell r="K8">
            <v>47811.729910044749</v>
          </cell>
          <cell r="L8">
            <v>0</v>
          </cell>
          <cell r="P8">
            <v>47811.729910044749</v>
          </cell>
          <cell r="Q8">
            <v>0</v>
          </cell>
          <cell r="U8">
            <v>47811.729910044749</v>
          </cell>
          <cell r="V8">
            <v>0</v>
          </cell>
        </row>
        <row r="9">
          <cell r="F9">
            <v>92307.753829326306</v>
          </cell>
          <cell r="G9">
            <v>0</v>
          </cell>
          <cell r="K9">
            <v>111485.42550604216</v>
          </cell>
          <cell r="L9">
            <v>0</v>
          </cell>
          <cell r="P9">
            <v>111485.42550604216</v>
          </cell>
          <cell r="Q9">
            <v>0</v>
          </cell>
          <cell r="U9">
            <v>111485.42550604216</v>
          </cell>
          <cell r="V9">
            <v>0</v>
          </cell>
        </row>
        <row r="10">
          <cell r="F10">
            <v>136222.79687015992</v>
          </cell>
          <cell r="G10">
            <v>0</v>
          </cell>
          <cell r="K10">
            <v>133349.80698157972</v>
          </cell>
          <cell r="L10">
            <v>0</v>
          </cell>
          <cell r="P10">
            <v>133349.80698157972</v>
          </cell>
          <cell r="Q10">
            <v>0</v>
          </cell>
          <cell r="U10">
            <v>133349.80698157972</v>
          </cell>
          <cell r="V10">
            <v>0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2515.15</v>
          </cell>
          <cell r="G12">
            <v>0</v>
          </cell>
          <cell r="K12">
            <v>4918.1000000000004</v>
          </cell>
          <cell r="L12">
            <v>0</v>
          </cell>
          <cell r="P12">
            <v>4918.1000000000004</v>
          </cell>
          <cell r="Q12">
            <v>0</v>
          </cell>
          <cell r="U12">
            <v>4918.1000000000004</v>
          </cell>
          <cell r="V12">
            <v>0</v>
          </cell>
        </row>
        <row r="13">
          <cell r="F13">
            <v>0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42405.907999114999</v>
          </cell>
          <cell r="G15">
            <v>0</v>
          </cell>
          <cell r="K15">
            <v>42363.544454660347</v>
          </cell>
          <cell r="L15">
            <v>0</v>
          </cell>
          <cell r="P15">
            <v>42363.544454660347</v>
          </cell>
          <cell r="Q15">
            <v>0</v>
          </cell>
          <cell r="U15">
            <v>42363.544454660347</v>
          </cell>
          <cell r="V15">
            <v>0</v>
          </cell>
        </row>
        <row r="16">
          <cell r="F16">
            <v>25443.544799469</v>
          </cell>
          <cell r="G16">
            <v>0</v>
          </cell>
          <cell r="K16">
            <v>25418.126672796207</v>
          </cell>
          <cell r="L16">
            <v>0</v>
          </cell>
          <cell r="P16">
            <v>25418.126672796207</v>
          </cell>
          <cell r="Q16">
            <v>0</v>
          </cell>
          <cell r="U16">
            <v>25418.126672796207</v>
          </cell>
          <cell r="V16">
            <v>0</v>
          </cell>
        </row>
        <row r="18">
          <cell r="F18">
            <v>0.1</v>
          </cell>
          <cell r="G18">
            <v>0.1</v>
          </cell>
          <cell r="K18">
            <v>0.1</v>
          </cell>
          <cell r="L18">
            <v>0.1</v>
          </cell>
          <cell r="P18">
            <v>0.1</v>
          </cell>
          <cell r="Q18">
            <v>0.1</v>
          </cell>
          <cell r="U18">
            <v>0.1</v>
          </cell>
          <cell r="V18">
            <v>0.1</v>
          </cell>
        </row>
        <row r="19">
          <cell r="F19">
            <v>0.66</v>
          </cell>
          <cell r="G19">
            <v>0.66</v>
          </cell>
          <cell r="K19">
            <v>0.66</v>
          </cell>
          <cell r="L19">
            <v>0.66</v>
          </cell>
          <cell r="P19">
            <v>0.66</v>
          </cell>
          <cell r="Q19">
            <v>0.66</v>
          </cell>
          <cell r="U19">
            <v>0.66</v>
          </cell>
          <cell r="V19">
            <v>0.66</v>
          </cell>
        </row>
        <row r="20">
          <cell r="F20">
            <v>1013.2963110269999</v>
          </cell>
          <cell r="G20">
            <v>0</v>
          </cell>
          <cell r="K20">
            <v>1012.284027</v>
          </cell>
          <cell r="L20">
            <v>0</v>
          </cell>
          <cell r="P20">
            <v>1012.284027</v>
          </cell>
          <cell r="Q20">
            <v>0</v>
          </cell>
          <cell r="U20">
            <v>1012.284027</v>
          </cell>
          <cell r="V20">
            <v>0</v>
          </cell>
        </row>
        <row r="21">
          <cell r="F21">
            <v>668.77556527781996</v>
          </cell>
          <cell r="G21">
            <v>0</v>
          </cell>
          <cell r="K21">
            <v>668.10745782000004</v>
          </cell>
          <cell r="L21">
            <v>0</v>
          </cell>
          <cell r="P21">
            <v>668.10745782000004</v>
          </cell>
          <cell r="Q21">
            <v>0</v>
          </cell>
          <cell r="U21">
            <v>668.10745782000004</v>
          </cell>
          <cell r="V21">
            <v>0</v>
          </cell>
        </row>
        <row r="32">
          <cell r="F32">
            <v>1194.8447929132935</v>
          </cell>
          <cell r="G32">
            <v>109.80763755189946</v>
          </cell>
          <cell r="K32">
            <v>1194.8447929132026</v>
          </cell>
          <cell r="L32">
            <v>109.80763755189946</v>
          </cell>
          <cell r="P32">
            <v>0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29497.90555151083</v>
          </cell>
          <cell r="L33">
            <v>30501.192589033803</v>
          </cell>
          <cell r="Q33">
            <v>30381.708109742485</v>
          </cell>
          <cell r="V33">
            <v>30381.708109742485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8111.6884048199963</v>
          </cell>
          <cell r="G41">
            <v>5020.0250099999994</v>
          </cell>
          <cell r="K41">
            <v>8005.1835881295137</v>
          </cell>
          <cell r="L41">
            <v>5015.01</v>
          </cell>
          <cell r="P41">
            <v>8005.1835881295137</v>
          </cell>
          <cell r="Q41">
            <v>5015.01</v>
          </cell>
          <cell r="U41">
            <v>8005.1835881295137</v>
          </cell>
          <cell r="V41">
            <v>5015.01</v>
          </cell>
        </row>
        <row r="42">
          <cell r="F42">
            <v>19978.676477760029</v>
          </cell>
          <cell r="G42">
            <v>5050.1150699999998</v>
          </cell>
          <cell r="K42">
            <v>20960.011829675695</v>
          </cell>
          <cell r="L42">
            <v>5045.07</v>
          </cell>
          <cell r="P42">
            <v>20960.011829675695</v>
          </cell>
          <cell r="Q42">
            <v>5045.07</v>
          </cell>
          <cell r="U42">
            <v>20960.011829675695</v>
          </cell>
          <cell r="V42">
            <v>5045.07</v>
          </cell>
        </row>
        <row r="43">
          <cell r="F43">
            <v>33396.145162380075</v>
          </cell>
          <cell r="G43">
            <v>0</v>
          </cell>
          <cell r="K43">
            <v>29635.276352560413</v>
          </cell>
          <cell r="L43">
            <v>0</v>
          </cell>
          <cell r="P43">
            <v>29635.276352560413</v>
          </cell>
          <cell r="Q43">
            <v>0</v>
          </cell>
          <cell r="U43">
            <v>29635.276352560413</v>
          </cell>
          <cell r="V43">
            <v>0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12749.967240000005</v>
          </cell>
          <cell r="U44">
            <v>0</v>
          </cell>
          <cell r="V44">
            <v>25500.093906666672</v>
          </cell>
        </row>
        <row r="45">
          <cell r="F45">
            <v>17065.27662840001</v>
          </cell>
          <cell r="G45">
            <v>2386.1417579999998</v>
          </cell>
          <cell r="K45">
            <v>16934.435503871398</v>
          </cell>
          <cell r="L45">
            <v>2385.7620000000002</v>
          </cell>
          <cell r="P45">
            <v>16934.435503871398</v>
          </cell>
          <cell r="Q45">
            <v>2385.7620000000002</v>
          </cell>
          <cell r="U45">
            <v>16934.435503871398</v>
          </cell>
          <cell r="V45">
            <v>2385.7620000000002</v>
          </cell>
        </row>
        <row r="47">
          <cell r="F47">
            <v>18217.938046153224</v>
          </cell>
          <cell r="G47">
            <v>0</v>
          </cell>
          <cell r="K47">
            <v>16196.57465596132</v>
          </cell>
          <cell r="L47">
            <v>0</v>
          </cell>
          <cell r="P47">
            <v>17876.668164111339</v>
          </cell>
          <cell r="Q47">
            <v>0</v>
          </cell>
          <cell r="U47">
            <v>24772.819460450031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132.82123193539198</v>
          </cell>
          <cell r="G50">
            <v>19999.85988</v>
          </cell>
          <cell r="K50">
            <v>120.5904996</v>
          </cell>
          <cell r="L50">
            <v>19999.919999999998</v>
          </cell>
          <cell r="P50">
            <v>120.5904996</v>
          </cell>
          <cell r="Q50">
            <v>19999.919999999998</v>
          </cell>
          <cell r="U50">
            <v>120.5904996</v>
          </cell>
          <cell r="V50">
            <v>19999.919999999998</v>
          </cell>
        </row>
        <row r="51">
          <cell r="F51">
            <v>1101.9682073399999</v>
          </cell>
          <cell r="G51">
            <v>0</v>
          </cell>
          <cell r="K51">
            <v>1100.866871925185</v>
          </cell>
          <cell r="L51">
            <v>0</v>
          </cell>
          <cell r="P51">
            <v>1100.866871925185</v>
          </cell>
          <cell r="Q51">
            <v>0</v>
          </cell>
          <cell r="U51">
            <v>1100.866871925185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6118.8381661527719</v>
          </cell>
          <cell r="G53">
            <v>267.61720146805476</v>
          </cell>
          <cell r="K53">
            <v>5056.1853580281577</v>
          </cell>
          <cell r="L53">
            <v>267.32909786301371</v>
          </cell>
          <cell r="P53">
            <v>6299.2278060252374</v>
          </cell>
          <cell r="Q53">
            <v>267.32909786301371</v>
          </cell>
          <cell r="U53">
            <v>9908.0592756348669</v>
          </cell>
          <cell r="V53">
            <v>267.32909786301371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2258.96</v>
          </cell>
          <cell r="G58">
            <v>0</v>
          </cell>
          <cell r="K58">
            <v>4839.5600000000004</v>
          </cell>
          <cell r="L58">
            <v>0</v>
          </cell>
          <cell r="P58">
            <v>4839.5600000000004</v>
          </cell>
          <cell r="Q58">
            <v>0</v>
          </cell>
          <cell r="U58">
            <v>4839.5600000000004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0</v>
          </cell>
          <cell r="G67">
            <v>0</v>
          </cell>
          <cell r="K67">
            <v>0</v>
          </cell>
          <cell r="L67">
            <v>0</v>
          </cell>
          <cell r="P67">
            <v>0</v>
          </cell>
          <cell r="Q67">
            <v>0</v>
          </cell>
          <cell r="U67">
            <v>0</v>
          </cell>
          <cell r="V67">
            <v>0</v>
          </cell>
        </row>
        <row r="68">
          <cell r="G68">
            <v>10638.231232494152</v>
          </cell>
          <cell r="L68">
            <v>10284.868465975169</v>
          </cell>
          <cell r="Q68">
            <v>10577.182061589878</v>
          </cell>
          <cell r="V68">
            <v>11627.680338184711</v>
          </cell>
        </row>
        <row r="69">
          <cell r="K69">
            <v>0</v>
          </cell>
          <cell r="L69">
            <v>0</v>
          </cell>
          <cell r="P69">
            <v>0</v>
          </cell>
          <cell r="Q69">
            <v>0</v>
          </cell>
          <cell r="U69">
            <v>0</v>
          </cell>
          <cell r="V69">
            <v>0</v>
          </cell>
        </row>
        <row r="102">
          <cell r="F102">
            <v>294979.05551510828</v>
          </cell>
          <cell r="G102">
            <v>29607.713189062728</v>
          </cell>
          <cell r="K102">
            <v>305011.92589033803</v>
          </cell>
          <cell r="L102">
            <v>30611.000226585704</v>
          </cell>
          <cell r="P102">
            <v>303817.08109742485</v>
          </cell>
          <cell r="Q102">
            <v>30381.708109742485</v>
          </cell>
          <cell r="U102">
            <v>303817.08109742485</v>
          </cell>
          <cell r="V102">
            <v>30381.708109742485</v>
          </cell>
        </row>
        <row r="103">
          <cell r="F103">
            <v>106382.31232494151</v>
          </cell>
          <cell r="G103">
            <v>43361.990151962207</v>
          </cell>
          <cell r="K103">
            <v>102848.68465975169</v>
          </cell>
          <cell r="L103">
            <v>42997.95956383818</v>
          </cell>
          <cell r="P103">
            <v>105771.82061589879</v>
          </cell>
          <cell r="Q103">
            <v>56040.240399452887</v>
          </cell>
          <cell r="U103">
            <v>116276.8033818471</v>
          </cell>
          <cell r="V103">
            <v>69840.865342714402</v>
          </cell>
        </row>
        <row r="111">
          <cell r="F111">
            <v>0</v>
          </cell>
          <cell r="G111">
            <v>0</v>
          </cell>
          <cell r="K111">
            <v>31028.388630093319</v>
          </cell>
          <cell r="L111">
            <v>0</v>
          </cell>
          <cell r="P111">
            <v>31028.388630093319</v>
          </cell>
          <cell r="Q111">
            <v>0</v>
          </cell>
          <cell r="U111">
            <v>31028.388630093319</v>
          </cell>
          <cell r="V111">
            <v>0</v>
          </cell>
        </row>
      </sheetData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0.77350000000000008</v>
          </cell>
        </row>
        <row r="57">
          <cell r="E57">
            <v>-0.13249999999999973</v>
          </cell>
        </row>
        <row r="58">
          <cell r="E58">
            <v>-7.2713540197958643E-2</v>
          </cell>
        </row>
        <row r="85">
          <cell r="E85">
            <v>800.43100000000004</v>
          </cell>
        </row>
        <row r="86">
          <cell r="E86">
            <v>29.920856789874321</v>
          </cell>
        </row>
        <row r="87">
          <cell r="E87">
            <v>31.720354491724081</v>
          </cell>
        </row>
      </sheetData>
      <sheetData sheetId="2">
        <row r="45">
          <cell r="F45">
            <v>0.77350000000000008</v>
          </cell>
          <cell r="Q45">
            <v>0.77350000000000008</v>
          </cell>
          <cell r="AB45">
            <v>0.77350000000000008</v>
          </cell>
        </row>
        <row r="58">
          <cell r="E58">
            <v>-0.13249999999999973</v>
          </cell>
          <cell r="P58">
            <v>-0.13249999999999973</v>
          </cell>
          <cell r="AA58">
            <v>-0.13249999999999973</v>
          </cell>
        </row>
        <row r="59">
          <cell r="E59">
            <v>-7.2713540197958643E-2</v>
          </cell>
          <cell r="P59">
            <v>-7.2713540197958643E-2</v>
          </cell>
          <cell r="AA59">
            <v>-7.2713540197958643E-2</v>
          </cell>
        </row>
        <row r="86">
          <cell r="E86">
            <v>800.43100000000004</v>
          </cell>
          <cell r="P86">
            <v>800.43100000000004</v>
          </cell>
          <cell r="AA86">
            <v>800.43100000000004</v>
          </cell>
        </row>
        <row r="87">
          <cell r="E87">
            <v>30.044970397680952</v>
          </cell>
          <cell r="P87">
            <v>31.452415625490417</v>
          </cell>
          <cell r="AA87">
            <v>32.053836134331441</v>
          </cell>
        </row>
        <row r="88">
          <cell r="E88">
            <v>31.720354491724081</v>
          </cell>
          <cell r="P88">
            <v>31.720354491724081</v>
          </cell>
          <cell r="AA88">
            <v>31.720354491724081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194871.31802295928</v>
          </cell>
          <cell r="G74">
            <v>137471.97369408532</v>
          </cell>
          <cell r="K74">
            <v>198776.50690671863</v>
          </cell>
          <cell r="L74">
            <v>137956.44100344725</v>
          </cell>
          <cell r="P74">
            <v>198726.84625967534</v>
          </cell>
          <cell r="Q74">
            <v>97737.19363696751</v>
          </cell>
          <cell r="U74">
            <v>203662.57643151295</v>
          </cell>
          <cell r="V74">
            <v>58280.941154151289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1E-3</v>
          </cell>
          <cell r="D83">
            <v>1E-3</v>
          </cell>
          <cell r="E83">
            <v>1E-3</v>
          </cell>
          <cell r="F83">
            <v>2E-3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6.6000000000000003E-2</v>
          </cell>
          <cell r="D87">
            <v>6.6000000000000003E-2</v>
          </cell>
          <cell r="E87">
            <v>6.6000000000000003E-2</v>
          </cell>
          <cell r="F87">
            <v>6.5000000000000002E-2</v>
          </cell>
        </row>
        <row r="91">
          <cell r="C91">
            <v>159842.4000166136</v>
          </cell>
          <cell r="D91">
            <v>158029.50568779206</v>
          </cell>
          <cell r="E91">
            <v>163720.06692744562</v>
          </cell>
          <cell r="F91">
            <v>162135.09256806804</v>
          </cell>
        </row>
        <row r="92">
          <cell r="C92">
            <v>80646.856987248029</v>
          </cell>
          <cell r="D92">
            <v>93725.379227477155</v>
          </cell>
          <cell r="E92">
            <v>92848.774180944849</v>
          </cell>
          <cell r="F92">
            <v>94379.121828574804</v>
          </cell>
        </row>
      </sheetData>
      <sheetData sheetId="17">
        <row r="7">
          <cell r="F7">
            <v>23585.100559019993</v>
          </cell>
          <cell r="G7">
            <v>0</v>
          </cell>
          <cell r="K7">
            <v>21403.634043208487</v>
          </cell>
          <cell r="L7">
            <v>0</v>
          </cell>
          <cell r="P7">
            <v>21403.634043208487</v>
          </cell>
          <cell r="Q7">
            <v>0</v>
          </cell>
          <cell r="U7">
            <v>21403.634043208487</v>
          </cell>
          <cell r="V7">
            <v>0</v>
          </cell>
        </row>
        <row r="8">
          <cell r="F8">
            <v>26881.100178997454</v>
          </cell>
          <cell r="G8">
            <v>0</v>
          </cell>
          <cell r="K8">
            <v>24279.629667537793</v>
          </cell>
          <cell r="L8">
            <v>0</v>
          </cell>
          <cell r="P8">
            <v>24279.629667537793</v>
          </cell>
          <cell r="Q8">
            <v>0</v>
          </cell>
          <cell r="U8">
            <v>24279.629667537793</v>
          </cell>
          <cell r="V8">
            <v>0</v>
          </cell>
        </row>
        <row r="9">
          <cell r="F9">
            <v>48326.928083438906</v>
          </cell>
          <cell r="G9">
            <v>0</v>
          </cell>
          <cell r="K9">
            <v>58437.951430780813</v>
          </cell>
          <cell r="L9">
            <v>0</v>
          </cell>
          <cell r="P9">
            <v>58437.951430780813</v>
          </cell>
          <cell r="Q9">
            <v>0</v>
          </cell>
          <cell r="U9">
            <v>58437.951430780813</v>
          </cell>
          <cell r="V9">
            <v>0</v>
          </cell>
        </row>
        <row r="10">
          <cell r="F10">
            <v>54924.90105102001</v>
          </cell>
          <cell r="G10">
            <v>0</v>
          </cell>
          <cell r="K10">
            <v>53613.658219372519</v>
          </cell>
          <cell r="L10">
            <v>0</v>
          </cell>
          <cell r="P10">
            <v>53613.658219372519</v>
          </cell>
          <cell r="Q10">
            <v>0</v>
          </cell>
          <cell r="U10">
            <v>53613.658219372519</v>
          </cell>
          <cell r="V10">
            <v>0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1197.05</v>
          </cell>
          <cell r="G12">
            <v>0</v>
          </cell>
          <cell r="K12">
            <v>2340.6999999999998</v>
          </cell>
          <cell r="L12">
            <v>0</v>
          </cell>
          <cell r="P12">
            <v>2340.6999999999998</v>
          </cell>
          <cell r="Q12">
            <v>0</v>
          </cell>
          <cell r="U12">
            <v>2340.6999999999998</v>
          </cell>
          <cell r="V12">
            <v>0</v>
          </cell>
        </row>
        <row r="13">
          <cell r="F13">
            <v>0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20598.929656119133</v>
          </cell>
          <cell r="G15">
            <v>0</v>
          </cell>
          <cell r="K15">
            <v>20578.351304814314</v>
          </cell>
          <cell r="L15">
            <v>0</v>
          </cell>
          <cell r="P15">
            <v>20578.351304814314</v>
          </cell>
          <cell r="Q15">
            <v>0</v>
          </cell>
          <cell r="U15">
            <v>20578.351304814314</v>
          </cell>
          <cell r="V15">
            <v>0</v>
          </cell>
        </row>
        <row r="16">
          <cell r="F16">
            <v>12359.357793671479</v>
          </cell>
          <cell r="G16">
            <v>0</v>
          </cell>
          <cell r="K16">
            <v>12347.010782888588</v>
          </cell>
          <cell r="L16">
            <v>0</v>
          </cell>
          <cell r="P16">
            <v>12347.010782888588</v>
          </cell>
          <cell r="Q16">
            <v>0</v>
          </cell>
          <cell r="U16">
            <v>12347.010782888588</v>
          </cell>
          <cell r="V16">
            <v>0</v>
          </cell>
        </row>
        <row r="18">
          <cell r="F18">
            <v>0.1</v>
          </cell>
          <cell r="G18">
            <v>0.1</v>
          </cell>
          <cell r="K18">
            <v>0.1</v>
          </cell>
          <cell r="L18">
            <v>0.1</v>
          </cell>
          <cell r="P18">
            <v>0.1</v>
          </cell>
          <cell r="Q18">
            <v>0.1</v>
          </cell>
          <cell r="U18">
            <v>0.1</v>
          </cell>
          <cell r="V18">
            <v>0.1</v>
          </cell>
        </row>
        <row r="19">
          <cell r="F19">
            <v>0.66</v>
          </cell>
          <cell r="G19">
            <v>0.66</v>
          </cell>
          <cell r="K19">
            <v>0.66</v>
          </cell>
          <cell r="L19">
            <v>0.66</v>
          </cell>
          <cell r="P19">
            <v>0.66</v>
          </cell>
          <cell r="Q19">
            <v>0.66</v>
          </cell>
          <cell r="U19">
            <v>0.66</v>
          </cell>
          <cell r="V19">
            <v>0.66</v>
          </cell>
        </row>
        <row r="20">
          <cell r="F20">
            <v>602.10360510299995</v>
          </cell>
          <cell r="G20">
            <v>0</v>
          </cell>
          <cell r="K20">
            <v>601.50210300000003</v>
          </cell>
          <cell r="L20">
            <v>0</v>
          </cell>
          <cell r="P20">
            <v>601.50210300000003</v>
          </cell>
          <cell r="Q20">
            <v>0</v>
          </cell>
          <cell r="U20">
            <v>601.50210300000003</v>
          </cell>
          <cell r="V20">
            <v>0</v>
          </cell>
        </row>
        <row r="21">
          <cell r="F21">
            <v>397.38837936798001</v>
          </cell>
          <cell r="G21">
            <v>0</v>
          </cell>
          <cell r="K21">
            <v>396.99138798000001</v>
          </cell>
          <cell r="L21">
            <v>0</v>
          </cell>
          <cell r="P21">
            <v>396.99138798000001</v>
          </cell>
          <cell r="Q21">
            <v>0</v>
          </cell>
          <cell r="U21">
            <v>396.99138798000001</v>
          </cell>
          <cell r="V21">
            <v>0</v>
          </cell>
        </row>
        <row r="32">
          <cell r="F32">
            <v>1504.8532894649979</v>
          </cell>
          <cell r="G32">
            <v>0</v>
          </cell>
          <cell r="K32">
            <v>1504.8532894649979</v>
          </cell>
          <cell r="L32">
            <v>0</v>
          </cell>
          <cell r="P32">
            <v>63.967508212619578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14366.318698890187</v>
          </cell>
          <cell r="L33">
            <v>14883.642447949604</v>
          </cell>
          <cell r="Q33">
            <v>14739.553869824369</v>
          </cell>
          <cell r="V33">
            <v>14733.157119003105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0</v>
          </cell>
          <cell r="G41">
            <v>15225.841170539999</v>
          </cell>
          <cell r="K41">
            <v>0</v>
          </cell>
          <cell r="L41">
            <v>16029.339689999999</v>
          </cell>
          <cell r="P41">
            <v>0</v>
          </cell>
          <cell r="Q41">
            <v>16029.339689999999</v>
          </cell>
          <cell r="U41">
            <v>0</v>
          </cell>
          <cell r="V41">
            <v>16029.339689999999</v>
          </cell>
        </row>
        <row r="42">
          <cell r="F42">
            <v>13407.147794040004</v>
          </cell>
          <cell r="G42">
            <v>10775.488197474</v>
          </cell>
          <cell r="K42">
            <v>14312.151504717644</v>
          </cell>
          <cell r="L42">
            <v>10490.599821000002</v>
          </cell>
          <cell r="P42">
            <v>14312.151504717644</v>
          </cell>
          <cell r="Q42">
            <v>10490.599821000002</v>
          </cell>
          <cell r="U42">
            <v>14312.151504717644</v>
          </cell>
          <cell r="V42">
            <v>10490.599821000002</v>
          </cell>
        </row>
        <row r="43">
          <cell r="F43">
            <v>16520.897292900016</v>
          </cell>
          <cell r="G43">
            <v>0</v>
          </cell>
          <cell r="K43">
            <v>14661.94467000397</v>
          </cell>
          <cell r="L43">
            <v>0</v>
          </cell>
          <cell r="P43">
            <v>14661.94467000397</v>
          </cell>
          <cell r="Q43">
            <v>0</v>
          </cell>
          <cell r="U43">
            <v>14661.94467000397</v>
          </cell>
          <cell r="V43">
            <v>0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0</v>
          </cell>
          <cell r="U44">
            <v>0</v>
          </cell>
          <cell r="V44">
            <v>0</v>
          </cell>
        </row>
        <row r="45">
          <cell r="F45">
            <v>7958.6804497200028</v>
          </cell>
          <cell r="G45">
            <v>1395.1757819999998</v>
          </cell>
          <cell r="K45">
            <v>7897.6486476784467</v>
          </cell>
          <cell r="L45">
            <v>1394.7840000000001</v>
          </cell>
          <cell r="P45">
            <v>7897.6486476784467</v>
          </cell>
          <cell r="Q45">
            <v>1394.7840000000001</v>
          </cell>
          <cell r="U45">
            <v>7897.6486476784467</v>
          </cell>
          <cell r="V45">
            <v>1394.7840000000001</v>
          </cell>
        </row>
        <row r="47">
          <cell r="F47">
            <v>8670.5694444258661</v>
          </cell>
          <cell r="G47">
            <v>0</v>
          </cell>
          <cell r="K47">
            <v>7708.5301838532496</v>
          </cell>
          <cell r="L47">
            <v>0</v>
          </cell>
          <cell r="P47">
            <v>8508.1468802455056</v>
          </cell>
          <cell r="Q47">
            <v>0</v>
          </cell>
          <cell r="U47">
            <v>11790.272363529693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78.922761005087992</v>
          </cell>
          <cell r="G50">
            <v>9999.92994</v>
          </cell>
          <cell r="K50">
            <v>71.655224400000009</v>
          </cell>
          <cell r="L50">
            <v>9999.9599999999991</v>
          </cell>
          <cell r="P50">
            <v>71.655224400000009</v>
          </cell>
          <cell r="Q50">
            <v>9999.9599999999991</v>
          </cell>
          <cell r="U50">
            <v>71.655224400000009</v>
          </cell>
          <cell r="V50">
            <v>9999.9599999999991</v>
          </cell>
        </row>
        <row r="51">
          <cell r="F51">
            <v>509.80585656</v>
          </cell>
          <cell r="G51">
            <v>0</v>
          </cell>
          <cell r="K51">
            <v>509.29634345356925</v>
          </cell>
          <cell r="L51">
            <v>0</v>
          </cell>
          <cell r="P51">
            <v>509.29634345356925</v>
          </cell>
          <cell r="Q51">
            <v>0</v>
          </cell>
          <cell r="U51">
            <v>509.29634345356925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2986.9874354064273</v>
          </cell>
          <cell r="G53">
            <v>0</v>
          </cell>
          <cell r="K53">
            <v>2475.5358531157176</v>
          </cell>
          <cell r="L53">
            <v>0</v>
          </cell>
          <cell r="P53">
            <v>3067.1442909325101</v>
          </cell>
          <cell r="Q53">
            <v>0</v>
          </cell>
          <cell r="U53">
            <v>4784.7164876985898</v>
          </cell>
          <cell r="V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1075.1199999999999</v>
          </cell>
          <cell r="G58">
            <v>0</v>
          </cell>
          <cell r="K58">
            <v>2303.3200000000002</v>
          </cell>
          <cell r="L58">
            <v>0</v>
          </cell>
          <cell r="P58">
            <v>2303.3200000000002</v>
          </cell>
          <cell r="Q58">
            <v>0</v>
          </cell>
          <cell r="U58">
            <v>2303.3200000000002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0</v>
          </cell>
          <cell r="G67">
            <v>0</v>
          </cell>
          <cell r="K67">
            <v>0</v>
          </cell>
          <cell r="L67">
            <v>0</v>
          </cell>
          <cell r="P67">
            <v>0</v>
          </cell>
          <cell r="Q67">
            <v>0</v>
          </cell>
          <cell r="U67">
            <v>0</v>
          </cell>
          <cell r="V67">
            <v>0</v>
          </cell>
        </row>
        <row r="68">
          <cell r="G68">
            <v>5120.8131034057405</v>
          </cell>
          <cell r="L68">
            <v>4994.0082427222596</v>
          </cell>
          <cell r="Q68">
            <v>5133.1307561431649</v>
          </cell>
          <cell r="V68">
            <v>5633.1005241481917</v>
          </cell>
        </row>
        <row r="69">
          <cell r="K69">
            <v>0</v>
          </cell>
          <cell r="L69">
            <v>0</v>
          </cell>
          <cell r="P69">
            <v>0</v>
          </cell>
          <cell r="Q69">
            <v>0</v>
          </cell>
          <cell r="U69">
            <v>0</v>
          </cell>
          <cell r="V69">
            <v>0</v>
          </cell>
        </row>
        <row r="102">
          <cell r="F102">
            <v>143663.18698890187</v>
          </cell>
          <cell r="G102">
            <v>14366.318698890187</v>
          </cell>
          <cell r="K102">
            <v>148836.42447949603</v>
          </cell>
          <cell r="L102">
            <v>14883.642447949604</v>
          </cell>
          <cell r="P102">
            <v>147395.53869824368</v>
          </cell>
          <cell r="Q102">
            <v>14739.553869824369</v>
          </cell>
          <cell r="U102">
            <v>147331.57119003104</v>
          </cell>
          <cell r="V102">
            <v>14733.157119003105</v>
          </cell>
        </row>
        <row r="103">
          <cell r="F103">
            <v>51208.131034057405</v>
          </cell>
          <cell r="G103">
            <v>42517.248193419742</v>
          </cell>
          <cell r="K103">
            <v>49940.082427222595</v>
          </cell>
          <cell r="L103">
            <v>42908.691753722254</v>
          </cell>
          <cell r="P103">
            <v>51331.307561431648</v>
          </cell>
          <cell r="Q103">
            <v>43047.814267143163</v>
          </cell>
          <cell r="U103">
            <v>56331.005241481915</v>
          </cell>
          <cell r="V103">
            <v>43547.784035148186</v>
          </cell>
        </row>
        <row r="111">
          <cell r="F111">
            <v>0</v>
          </cell>
          <cell r="G111">
            <v>0</v>
          </cell>
          <cell r="K111">
            <v>18437.158461359799</v>
          </cell>
          <cell r="L111">
            <v>0</v>
          </cell>
          <cell r="P111">
            <v>18437.158461359799</v>
          </cell>
          <cell r="Q111">
            <v>0</v>
          </cell>
          <cell r="U111">
            <v>18437.158461359799</v>
          </cell>
          <cell r="V111">
            <v>0</v>
          </cell>
        </row>
      </sheetData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0.66059999999999997</v>
          </cell>
        </row>
        <row r="57">
          <cell r="E57">
            <v>-0.4</v>
          </cell>
        </row>
        <row r="58">
          <cell r="E58">
            <v>-2.2854891955290058E-2</v>
          </cell>
        </row>
        <row r="85">
          <cell r="E85">
            <v>12336.953</v>
          </cell>
        </row>
        <row r="86">
          <cell r="E86">
            <v>60.536169185775208</v>
          </cell>
        </row>
        <row r="87">
          <cell r="E87">
            <v>39.631011491591579</v>
          </cell>
        </row>
      </sheetData>
      <sheetData sheetId="2">
        <row r="45">
          <cell r="F45">
            <v>0.66059999999999997</v>
          </cell>
          <cell r="Q45">
            <v>0.66059999999999997</v>
          </cell>
          <cell r="AB45">
            <v>0.66059999999999997</v>
          </cell>
        </row>
        <row r="58">
          <cell r="E58">
            <v>-0.4</v>
          </cell>
          <cell r="P58">
            <v>-0.4</v>
          </cell>
          <cell r="AA58">
            <v>-0.4</v>
          </cell>
        </row>
        <row r="59">
          <cell r="E59">
            <v>-2.2854891955290058E-2</v>
          </cell>
          <cell r="P59">
            <v>-2.2854891955290058E-2</v>
          </cell>
          <cell r="AA59">
            <v>-2.2854891955290058E-2</v>
          </cell>
        </row>
        <row r="86">
          <cell r="E86">
            <v>12336.953</v>
          </cell>
          <cell r="P86">
            <v>12336.953</v>
          </cell>
          <cell r="AA86">
            <v>12336.953</v>
          </cell>
        </row>
        <row r="87">
          <cell r="E87">
            <v>60.066122710364517</v>
          </cell>
          <cell r="P87">
            <v>63.850282528427769</v>
          </cell>
          <cell r="AA87">
            <v>68.000550892775564</v>
          </cell>
        </row>
        <row r="88">
          <cell r="E88">
            <v>39.631011491591579</v>
          </cell>
          <cell r="P88">
            <v>39.631011491591579</v>
          </cell>
          <cell r="AA88">
            <v>39.631011491591579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6333473.0856661703</v>
          </cell>
          <cell r="G74">
            <v>2095001.5284490979</v>
          </cell>
          <cell r="K74">
            <v>7184876.8304298529</v>
          </cell>
          <cell r="L74">
            <v>2375646.0094493022</v>
          </cell>
          <cell r="P74">
            <v>7380892.7787683476</v>
          </cell>
          <cell r="Q74">
            <v>2132959.4105672291</v>
          </cell>
          <cell r="U74">
            <v>7736159.072948982</v>
          </cell>
          <cell r="V74">
            <v>1879478.9654852923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2E-3</v>
          </cell>
          <cell r="D83">
            <v>2E-3</v>
          </cell>
          <cell r="E83">
            <v>2E-3</v>
          </cell>
          <cell r="F83">
            <v>2E-3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6.5000000000000002E-2</v>
          </cell>
          <cell r="D87">
            <v>6.5000000000000002E-2</v>
          </cell>
          <cell r="E87">
            <v>6.5000000000000002E-2</v>
          </cell>
          <cell r="F87">
            <v>6.5000000000000002E-2</v>
          </cell>
        </row>
        <row r="91">
          <cell r="C91">
            <v>4437575.926446178</v>
          </cell>
          <cell r="D91">
            <v>4350409.7086828928</v>
          </cell>
          <cell r="E91">
            <v>4881680.9310288597</v>
          </cell>
          <cell r="F91">
            <v>4878360.3125403626</v>
          </cell>
        </row>
        <row r="92">
          <cell r="C92">
            <v>2972753.401253819</v>
          </cell>
          <cell r="D92">
            <v>3526769.6372164525</v>
          </cell>
          <cell r="E92">
            <v>3507515.0723539423</v>
          </cell>
          <cell r="F92">
            <v>3888432.0792952133</v>
          </cell>
        </row>
      </sheetData>
      <sheetData sheetId="17">
        <row r="7">
          <cell r="F7">
            <v>741465.47090695205</v>
          </cell>
          <cell r="G7">
            <v>0</v>
          </cell>
          <cell r="K7">
            <v>880932.39901326073</v>
          </cell>
          <cell r="L7">
            <v>0</v>
          </cell>
          <cell r="P7">
            <v>880932.39901326073</v>
          </cell>
          <cell r="Q7">
            <v>0</v>
          </cell>
          <cell r="U7">
            <v>880932.39901326073</v>
          </cell>
          <cell r="V7">
            <v>0</v>
          </cell>
        </row>
        <row r="8">
          <cell r="F8">
            <v>1213899.3005581009</v>
          </cell>
          <cell r="G8">
            <v>0</v>
          </cell>
          <cell r="K8">
            <v>1118125.4039501729</v>
          </cell>
          <cell r="L8">
            <v>0</v>
          </cell>
          <cell r="P8">
            <v>1118125.4039501729</v>
          </cell>
          <cell r="Q8">
            <v>0</v>
          </cell>
          <cell r="U8">
            <v>1118125.4039501729</v>
          </cell>
          <cell r="V8">
            <v>0</v>
          </cell>
        </row>
        <row r="9">
          <cell r="F9">
            <v>795388.54215578188</v>
          </cell>
          <cell r="G9">
            <v>0</v>
          </cell>
          <cell r="K9">
            <v>952494.9213285289</v>
          </cell>
          <cell r="L9">
            <v>0</v>
          </cell>
          <cell r="P9">
            <v>952494.9213285289</v>
          </cell>
          <cell r="Q9">
            <v>0</v>
          </cell>
          <cell r="U9">
            <v>952494.9213285289</v>
          </cell>
          <cell r="V9">
            <v>0</v>
          </cell>
        </row>
        <row r="10">
          <cell r="F10">
            <v>1432135.6527763959</v>
          </cell>
          <cell r="G10">
            <v>0</v>
          </cell>
          <cell r="K10">
            <v>1573579.8302120608</v>
          </cell>
          <cell r="L10">
            <v>0</v>
          </cell>
          <cell r="P10">
            <v>1573579.8302120608</v>
          </cell>
          <cell r="Q10">
            <v>0</v>
          </cell>
          <cell r="U10">
            <v>1573579.8302120608</v>
          </cell>
          <cell r="V10">
            <v>0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43241.75</v>
          </cell>
          <cell r="G12">
            <v>0</v>
          </cell>
          <cell r="K12">
            <v>84554.5</v>
          </cell>
          <cell r="L12">
            <v>0</v>
          </cell>
          <cell r="P12">
            <v>84554.5</v>
          </cell>
          <cell r="Q12">
            <v>0</v>
          </cell>
          <cell r="U12">
            <v>84554.5</v>
          </cell>
          <cell r="V12">
            <v>0</v>
          </cell>
        </row>
        <row r="13">
          <cell r="F13">
            <v>109016.31333333332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274077.9288235553</v>
          </cell>
          <cell r="G15">
            <v>0</v>
          </cell>
          <cell r="K15">
            <v>273804.12469885638</v>
          </cell>
          <cell r="L15">
            <v>0</v>
          </cell>
          <cell r="P15">
            <v>273804.12469885638</v>
          </cell>
          <cell r="Q15">
            <v>0</v>
          </cell>
          <cell r="U15">
            <v>273804.12469885638</v>
          </cell>
          <cell r="V15">
            <v>0</v>
          </cell>
        </row>
        <row r="16">
          <cell r="F16">
            <v>164446.75729413316</v>
          </cell>
          <cell r="G16">
            <v>0</v>
          </cell>
          <cell r="K16">
            <v>164282.47481931382</v>
          </cell>
          <cell r="L16">
            <v>0</v>
          </cell>
          <cell r="P16">
            <v>164282.47481931382</v>
          </cell>
          <cell r="Q16">
            <v>0</v>
          </cell>
          <cell r="U16">
            <v>164282.47481931382</v>
          </cell>
          <cell r="V16">
            <v>0</v>
          </cell>
        </row>
        <row r="18">
          <cell r="F18">
            <v>0.3</v>
          </cell>
          <cell r="G18">
            <v>0.3</v>
          </cell>
          <cell r="K18">
            <v>0.3</v>
          </cell>
          <cell r="L18">
            <v>0.3</v>
          </cell>
          <cell r="P18">
            <v>0.3</v>
          </cell>
          <cell r="Q18">
            <v>0.3</v>
          </cell>
          <cell r="U18">
            <v>0.3</v>
          </cell>
          <cell r="V18">
            <v>0.3</v>
          </cell>
        </row>
        <row r="19">
          <cell r="F19">
            <v>0.78</v>
          </cell>
          <cell r="G19">
            <v>0.78</v>
          </cell>
          <cell r="K19">
            <v>0.78</v>
          </cell>
          <cell r="L19">
            <v>0.78</v>
          </cell>
          <cell r="P19">
            <v>0.78</v>
          </cell>
          <cell r="Q19">
            <v>0.78</v>
          </cell>
          <cell r="U19">
            <v>0.78</v>
          </cell>
          <cell r="V19">
            <v>0.78</v>
          </cell>
        </row>
        <row r="20">
          <cell r="F20">
            <v>13515.512631621001</v>
          </cell>
          <cell r="G20">
            <v>0</v>
          </cell>
          <cell r="K20">
            <v>13502.010621000001</v>
          </cell>
          <cell r="L20">
            <v>0</v>
          </cell>
          <cell r="P20">
            <v>13502.010621000001</v>
          </cell>
          <cell r="Q20">
            <v>0</v>
          </cell>
          <cell r="U20">
            <v>13502.010621000001</v>
          </cell>
          <cell r="V20">
            <v>0</v>
          </cell>
        </row>
        <row r="21">
          <cell r="F21">
            <v>10542.099852664382</v>
          </cell>
          <cell r="G21">
            <v>0</v>
          </cell>
          <cell r="K21">
            <v>10531.56828438</v>
          </cell>
          <cell r="L21">
            <v>0</v>
          </cell>
          <cell r="P21">
            <v>10531.56828438</v>
          </cell>
          <cell r="Q21">
            <v>0</v>
          </cell>
          <cell r="U21">
            <v>10531.56828438</v>
          </cell>
          <cell r="V21">
            <v>0</v>
          </cell>
        </row>
        <row r="32">
          <cell r="F32">
            <v>-205240.25559931865</v>
          </cell>
          <cell r="G32">
            <v>0</v>
          </cell>
          <cell r="K32">
            <v>3018.744080450997</v>
          </cell>
          <cell r="L32">
            <v>0</v>
          </cell>
          <cell r="P32">
            <v>0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395491.79169844481</v>
          </cell>
          <cell r="L33">
            <v>443789.17554807814</v>
          </cell>
          <cell r="Q33">
            <v>443487.301140033</v>
          </cell>
          <cell r="V33">
            <v>443487.301140033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1223952.8933585712</v>
          </cell>
          <cell r="G41">
            <v>0</v>
          </cell>
          <cell r="K41">
            <v>1338249.5102832045</v>
          </cell>
          <cell r="L41">
            <v>0</v>
          </cell>
          <cell r="P41">
            <v>1338249.5102832045</v>
          </cell>
          <cell r="Q41">
            <v>0</v>
          </cell>
          <cell r="U41">
            <v>1338249.5102832045</v>
          </cell>
          <cell r="V41">
            <v>0</v>
          </cell>
        </row>
        <row r="42">
          <cell r="F42">
            <v>170284.34358935989</v>
          </cell>
          <cell r="G42">
            <v>0</v>
          </cell>
          <cell r="K42">
            <v>184438.40865414977</v>
          </cell>
          <cell r="L42">
            <v>0</v>
          </cell>
          <cell r="P42">
            <v>184438.40865414977</v>
          </cell>
          <cell r="Q42">
            <v>0</v>
          </cell>
          <cell r="U42">
            <v>184438.40865414977</v>
          </cell>
          <cell r="V42">
            <v>0</v>
          </cell>
        </row>
        <row r="43">
          <cell r="F43">
            <v>544294.67686996027</v>
          </cell>
          <cell r="G43">
            <v>150870.79223655839</v>
          </cell>
          <cell r="K43">
            <v>519696.3425200351</v>
          </cell>
          <cell r="L43">
            <v>150720.07216439402</v>
          </cell>
          <cell r="P43">
            <v>519696.3425200351</v>
          </cell>
          <cell r="Q43">
            <v>150720.07216439402</v>
          </cell>
          <cell r="U43">
            <v>519696.3425200351</v>
          </cell>
          <cell r="V43">
            <v>150720.07216439402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49444.866739999983</v>
          </cell>
          <cell r="U44">
            <v>0</v>
          </cell>
          <cell r="V44">
            <v>98889.656739999991</v>
          </cell>
        </row>
        <row r="45">
          <cell r="F45">
            <v>202029.24655913981</v>
          </cell>
          <cell r="G45">
            <v>344003.60794799996</v>
          </cell>
          <cell r="K45">
            <v>200480.34425473545</v>
          </cell>
          <cell r="L45">
            <v>366239.15928600001</v>
          </cell>
          <cell r="P45">
            <v>200480.34425473545</v>
          </cell>
          <cell r="Q45">
            <v>7076.0162860000273</v>
          </cell>
          <cell r="U45">
            <v>200480.34425473545</v>
          </cell>
          <cell r="V45">
            <v>7076.0162859999691</v>
          </cell>
        </row>
        <row r="47">
          <cell r="F47">
            <v>313212.14341381076</v>
          </cell>
          <cell r="G47">
            <v>0</v>
          </cell>
          <cell r="K47">
            <v>278459.82630436157</v>
          </cell>
          <cell r="L47">
            <v>0</v>
          </cell>
          <cell r="P47">
            <v>307344.85640437412</v>
          </cell>
          <cell r="Q47">
            <v>0</v>
          </cell>
          <cell r="U47">
            <v>425907.02976121305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1771.5914076020158</v>
          </cell>
          <cell r="G50">
            <v>415484.55148199998</v>
          </cell>
          <cell r="K50">
            <v>1608.4558908000001</v>
          </cell>
          <cell r="L50">
            <v>440569.38</v>
          </cell>
          <cell r="P50">
            <v>1608.4558908000001</v>
          </cell>
          <cell r="Q50">
            <v>440569.38</v>
          </cell>
          <cell r="U50">
            <v>1608.4558908000001</v>
          </cell>
          <cell r="V50">
            <v>440569.38</v>
          </cell>
        </row>
        <row r="51">
          <cell r="F51">
            <v>15288.378345239998</v>
          </cell>
          <cell r="G51">
            <v>0</v>
          </cell>
          <cell r="K51">
            <v>15273.098746069574</v>
          </cell>
          <cell r="L51">
            <v>0</v>
          </cell>
          <cell r="P51">
            <v>15273.098746069574</v>
          </cell>
          <cell r="Q51">
            <v>0</v>
          </cell>
          <cell r="U51">
            <v>15273.098746069574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142004.58339472831</v>
          </cell>
          <cell r="G53">
            <v>0</v>
          </cell>
          <cell r="K53">
            <v>127315.6427049355</v>
          </cell>
          <cell r="L53">
            <v>0</v>
          </cell>
          <cell r="P53">
            <v>148686.66661033983</v>
          </cell>
          <cell r="Q53">
            <v>0</v>
          </cell>
          <cell r="U53">
            <v>210731.54989801347</v>
          </cell>
          <cell r="V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38837.200000000004</v>
          </cell>
          <cell r="G58">
            <v>0</v>
          </cell>
          <cell r="K58">
            <v>83204.2</v>
          </cell>
          <cell r="L58">
            <v>0</v>
          </cell>
          <cell r="P58">
            <v>83204.2</v>
          </cell>
          <cell r="Q58">
            <v>0</v>
          </cell>
          <cell r="U58">
            <v>83204.2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-273119.8882566907</v>
          </cell>
          <cell r="G67">
            <v>0</v>
          </cell>
          <cell r="K67">
            <v>-1740.7544092199532</v>
          </cell>
          <cell r="L67">
            <v>0</v>
          </cell>
          <cell r="P67">
            <v>-2962.1159956909833</v>
          </cell>
          <cell r="Q67">
            <v>0</v>
          </cell>
          <cell r="U67">
            <v>0</v>
          </cell>
          <cell r="V67">
            <v>0</v>
          </cell>
        </row>
        <row r="68">
          <cell r="G68">
            <v>237855.51686817221</v>
          </cell>
          <cell r="L68">
            <v>274698.50749490719</v>
          </cell>
          <cell r="Q68">
            <v>294601.97673680179</v>
          </cell>
          <cell r="V68">
            <v>330128.60615486524</v>
          </cell>
        </row>
        <row r="69">
          <cell r="K69">
            <v>0</v>
          </cell>
          <cell r="L69">
            <v>0</v>
          </cell>
          <cell r="P69">
            <v>150000</v>
          </cell>
          <cell r="Q69">
            <v>0</v>
          </cell>
          <cell r="U69">
            <v>321697.12154043093</v>
          </cell>
          <cell r="V69">
            <v>0</v>
          </cell>
        </row>
        <row r="102">
          <cell r="F102">
            <v>3954917.9169844477</v>
          </cell>
          <cell r="G102">
            <v>395491.79169844481</v>
          </cell>
          <cell r="K102">
            <v>4437891.7554807812</v>
          </cell>
          <cell r="L102">
            <v>443789.17554807814</v>
          </cell>
          <cell r="P102">
            <v>4434873.0114003299</v>
          </cell>
          <cell r="Q102">
            <v>443487.301140033</v>
          </cell>
          <cell r="U102">
            <v>4434873.0114003299</v>
          </cell>
          <cell r="V102">
            <v>443487.301140033</v>
          </cell>
        </row>
        <row r="103">
          <cell r="F103">
            <v>2378555.1686817221</v>
          </cell>
          <cell r="G103">
            <v>1148214.4685347306</v>
          </cell>
          <cell r="K103">
            <v>2275287.9534086408</v>
          </cell>
          <cell r="L103">
            <v>1232227.1189453013</v>
          </cell>
          <cell r="P103">
            <v>2946019.7673680177</v>
          </cell>
          <cell r="Q103">
            <v>942412.31192719575</v>
          </cell>
          <cell r="U103">
            <v>3301286.0615486521</v>
          </cell>
          <cell r="V103">
            <v>1027383.7313452592</v>
          </cell>
        </row>
        <row r="111">
          <cell r="F111">
            <v>0</v>
          </cell>
          <cell r="G111">
            <v>0</v>
          </cell>
          <cell r="K111">
            <v>413861.74399849097</v>
          </cell>
          <cell r="L111">
            <v>0</v>
          </cell>
          <cell r="P111">
            <v>413861.74399849097</v>
          </cell>
          <cell r="Q111">
            <v>0</v>
          </cell>
          <cell r="U111">
            <v>413861.74399849097</v>
          </cell>
          <cell r="V111">
            <v>0</v>
          </cell>
        </row>
      </sheetData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0.83289999999999986</v>
          </cell>
        </row>
        <row r="57">
          <cell r="E57">
            <v>0</v>
          </cell>
        </row>
        <row r="58">
          <cell r="E58">
            <v>-6.7208061391944629E-2</v>
          </cell>
        </row>
        <row r="85">
          <cell r="E85">
            <v>1239.307</v>
          </cell>
        </row>
        <row r="86">
          <cell r="E86">
            <v>26.931968107937916</v>
          </cell>
        </row>
        <row r="87">
          <cell r="E87">
            <v>32.175288487489908</v>
          </cell>
        </row>
      </sheetData>
      <sheetData sheetId="2">
        <row r="45">
          <cell r="F45">
            <v>0.83289999999999986</v>
          </cell>
          <cell r="Q45">
            <v>0.83289999999999986</v>
          </cell>
          <cell r="AB45">
            <v>0.83289999999999986</v>
          </cell>
        </row>
        <row r="58">
          <cell r="E58">
            <v>0</v>
          </cell>
          <cell r="P58">
            <v>0</v>
          </cell>
          <cell r="AA58">
            <v>0</v>
          </cell>
        </row>
        <row r="59">
          <cell r="E59">
            <v>-6.7208061391944629E-2</v>
          </cell>
          <cell r="P59">
            <v>-6.7208061391944629E-2</v>
          </cell>
          <cell r="AA59">
            <v>-6.7208061391944629E-2</v>
          </cell>
        </row>
        <row r="86">
          <cell r="E86">
            <v>1239.307</v>
          </cell>
          <cell r="P86">
            <v>1239.307</v>
          </cell>
          <cell r="AA86">
            <v>1239.307</v>
          </cell>
        </row>
        <row r="87">
          <cell r="E87">
            <v>28.049574800965221</v>
          </cell>
          <cell r="P87">
            <v>28.768540732475465</v>
          </cell>
          <cell r="AA87">
            <v>29.442217539407078</v>
          </cell>
        </row>
        <row r="88">
          <cell r="E88">
            <v>32.175288487489908</v>
          </cell>
          <cell r="P88">
            <v>32.175288487489908</v>
          </cell>
          <cell r="AA88">
            <v>32.175288487489908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296033.54041323694</v>
          </cell>
          <cell r="G74">
            <v>63549.503621346797</v>
          </cell>
          <cell r="K74">
            <v>303649.70642009063</v>
          </cell>
          <cell r="L74">
            <v>85029.673440173181</v>
          </cell>
          <cell r="P74">
            <v>304750.66748807655</v>
          </cell>
          <cell r="Q74">
            <v>82134.261137807654</v>
          </cell>
          <cell r="U74">
            <v>312222.12581893819</v>
          </cell>
          <cell r="V74">
            <v>82834.410440893829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1E-3</v>
          </cell>
          <cell r="D83">
            <v>1E-3</v>
          </cell>
          <cell r="E83">
            <v>1E-3</v>
          </cell>
          <cell r="F83">
            <v>1E-3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6.6000000000000003E-2</v>
          </cell>
          <cell r="D87">
            <v>6.6000000000000003E-2</v>
          </cell>
          <cell r="E87">
            <v>6.6000000000000003E-2</v>
          </cell>
          <cell r="F87">
            <v>6.6000000000000003E-2</v>
          </cell>
        </row>
        <row r="91">
          <cell r="C91">
            <v>263095.48422834754</v>
          </cell>
          <cell r="D91">
            <v>252196.43318382013</v>
          </cell>
          <cell r="E91">
            <v>263218.04034202907</v>
          </cell>
          <cell r="F91">
            <v>261590.9416800488</v>
          </cell>
        </row>
        <row r="92">
          <cell r="C92">
            <v>84524.859750250485</v>
          </cell>
          <cell r="D92">
            <v>104334.10591159953</v>
          </cell>
          <cell r="E92">
            <v>101661.42257907063</v>
          </cell>
          <cell r="F92">
            <v>111415.65708250206</v>
          </cell>
        </row>
      </sheetData>
      <sheetData sheetId="17">
        <row r="7">
          <cell r="F7">
            <v>23456.826633240013</v>
          </cell>
          <cell r="G7">
            <v>1133.2337856839999</v>
          </cell>
          <cell r="K7">
            <v>20938.015550685897</v>
          </cell>
          <cell r="L7">
            <v>1132.1016840000002</v>
          </cell>
          <cell r="P7">
            <v>20938.015550685897</v>
          </cell>
          <cell r="Q7">
            <v>1132.1016840000002</v>
          </cell>
          <cell r="U7">
            <v>20938.015550685897</v>
          </cell>
          <cell r="V7">
            <v>1132.1016840000002</v>
          </cell>
        </row>
        <row r="8">
          <cell r="F8">
            <v>35717.49297967922</v>
          </cell>
          <cell r="G8">
            <v>0</v>
          </cell>
          <cell r="K8">
            <v>32249.268112023303</v>
          </cell>
          <cell r="L8">
            <v>0</v>
          </cell>
          <cell r="P8">
            <v>32249.268112023303</v>
          </cell>
          <cell r="Q8">
            <v>0</v>
          </cell>
          <cell r="U8">
            <v>32249.268112023303</v>
          </cell>
          <cell r="V8">
            <v>0</v>
          </cell>
        </row>
        <row r="9">
          <cell r="F9">
            <v>73174.22495825954</v>
          </cell>
          <cell r="G9">
            <v>0</v>
          </cell>
          <cell r="K9">
            <v>88233.596102186653</v>
          </cell>
          <cell r="L9">
            <v>0</v>
          </cell>
          <cell r="P9">
            <v>88233.596102186653</v>
          </cell>
          <cell r="Q9">
            <v>0</v>
          </cell>
          <cell r="U9">
            <v>88233.596102186653</v>
          </cell>
          <cell r="V9">
            <v>0</v>
          </cell>
        </row>
        <row r="10">
          <cell r="F10">
            <v>111340.35334421997</v>
          </cell>
          <cell r="G10">
            <v>1085.8499651999998</v>
          </cell>
          <cell r="K10">
            <v>110560.94124757132</v>
          </cell>
          <cell r="L10">
            <v>1084.7651999999998</v>
          </cell>
          <cell r="P10">
            <v>110560.94124757132</v>
          </cell>
          <cell r="Q10">
            <v>1084.7651999999998</v>
          </cell>
          <cell r="U10">
            <v>110560.94124757132</v>
          </cell>
          <cell r="V10">
            <v>1084.7651999999998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1788.85</v>
          </cell>
          <cell r="G12">
            <v>0</v>
          </cell>
          <cell r="K12">
            <v>3497.8999999999996</v>
          </cell>
          <cell r="L12">
            <v>0</v>
          </cell>
          <cell r="P12">
            <v>3497.8999999999996</v>
          </cell>
          <cell r="Q12">
            <v>0</v>
          </cell>
          <cell r="U12">
            <v>3497.8999999999996</v>
          </cell>
          <cell r="V12">
            <v>0</v>
          </cell>
        </row>
        <row r="13">
          <cell r="F13">
            <v>0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31925.927829318418</v>
          </cell>
          <cell r="G15">
            <v>0</v>
          </cell>
          <cell r="K15">
            <v>31894.033795522893</v>
          </cell>
          <cell r="L15">
            <v>0</v>
          </cell>
          <cell r="P15">
            <v>31894.033795522893</v>
          </cell>
          <cell r="Q15">
            <v>0</v>
          </cell>
          <cell r="U15">
            <v>31894.033795522893</v>
          </cell>
          <cell r="V15">
            <v>0</v>
          </cell>
        </row>
        <row r="16">
          <cell r="F16">
            <v>19155.556697591051</v>
          </cell>
          <cell r="G16">
            <v>0</v>
          </cell>
          <cell r="K16">
            <v>19136.420277313737</v>
          </cell>
          <cell r="L16">
            <v>0</v>
          </cell>
          <cell r="P16">
            <v>19136.420277313737</v>
          </cell>
          <cell r="Q16">
            <v>0</v>
          </cell>
          <cell r="U16">
            <v>19136.420277313737</v>
          </cell>
          <cell r="V16">
            <v>0</v>
          </cell>
        </row>
        <row r="18">
          <cell r="F18">
            <v>0.1</v>
          </cell>
          <cell r="G18">
            <v>0.1</v>
          </cell>
          <cell r="K18">
            <v>0.1</v>
          </cell>
          <cell r="L18">
            <v>0.1</v>
          </cell>
          <cell r="P18">
            <v>0.1</v>
          </cell>
          <cell r="Q18">
            <v>0.1</v>
          </cell>
          <cell r="U18">
            <v>0.1</v>
          </cell>
          <cell r="V18">
            <v>0.1</v>
          </cell>
        </row>
        <row r="19">
          <cell r="F19">
            <v>0.66</v>
          </cell>
          <cell r="G19">
            <v>0.66</v>
          </cell>
          <cell r="K19">
            <v>0.66</v>
          </cell>
          <cell r="L19">
            <v>0.66</v>
          </cell>
          <cell r="P19">
            <v>0.66</v>
          </cell>
          <cell r="Q19">
            <v>0.66</v>
          </cell>
          <cell r="U19">
            <v>0.66</v>
          </cell>
          <cell r="V19">
            <v>0.66</v>
          </cell>
        </row>
        <row r="20">
          <cell r="F20">
            <v>832.17571437000004</v>
          </cell>
          <cell r="G20">
            <v>0</v>
          </cell>
          <cell r="K20">
            <v>831.34437000000003</v>
          </cell>
          <cell r="L20">
            <v>0</v>
          </cell>
          <cell r="P20">
            <v>831.34437000000003</v>
          </cell>
          <cell r="Q20">
            <v>0</v>
          </cell>
          <cell r="U20">
            <v>831.34437000000003</v>
          </cell>
          <cell r="V20">
            <v>0</v>
          </cell>
        </row>
        <row r="21">
          <cell r="F21">
            <v>549.23597148420004</v>
          </cell>
          <cell r="G21">
            <v>0</v>
          </cell>
          <cell r="K21">
            <v>548.68728420000002</v>
          </cell>
          <cell r="L21">
            <v>0</v>
          </cell>
          <cell r="P21">
            <v>548.68728420000002</v>
          </cell>
          <cell r="Q21">
            <v>0</v>
          </cell>
          <cell r="U21">
            <v>548.68728420000002</v>
          </cell>
          <cell r="V21">
            <v>0</v>
          </cell>
        </row>
        <row r="32">
          <cell r="F32">
            <v>1479.1806018002299</v>
          </cell>
          <cell r="G32">
            <v>0</v>
          </cell>
          <cell r="K32">
            <v>1479.1806018002299</v>
          </cell>
          <cell r="L32">
            <v>0</v>
          </cell>
          <cell r="P32">
            <v>0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22725.213584812376</v>
          </cell>
          <cell r="L33">
            <v>23727.379405275369</v>
          </cell>
          <cell r="Q33">
            <v>23579.461345095347</v>
          </cell>
          <cell r="V33">
            <v>23579.461345095347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0</v>
          </cell>
          <cell r="G41">
            <v>2833.0844642099996</v>
          </cell>
          <cell r="K41">
            <v>0</v>
          </cell>
          <cell r="L41">
            <v>2830.2542100000001</v>
          </cell>
          <cell r="P41">
            <v>0</v>
          </cell>
          <cell r="Q41">
            <v>2830.2542100000001</v>
          </cell>
          <cell r="U41">
            <v>0</v>
          </cell>
          <cell r="V41">
            <v>2830.2542100000001</v>
          </cell>
        </row>
        <row r="42">
          <cell r="F42">
            <v>14410.209974160027</v>
          </cell>
          <cell r="G42">
            <v>5816.5414957649991</v>
          </cell>
          <cell r="K42">
            <v>15749.878106289061</v>
          </cell>
          <cell r="L42">
            <v>5810.7307649999993</v>
          </cell>
          <cell r="P42">
            <v>15749.878106289061</v>
          </cell>
          <cell r="Q42">
            <v>5810.7307649999993</v>
          </cell>
          <cell r="U42">
            <v>15749.878106289061</v>
          </cell>
          <cell r="V42">
            <v>5810.7307649999993</v>
          </cell>
        </row>
        <row r="43">
          <cell r="F43">
            <v>24368.836291800075</v>
          </cell>
          <cell r="G43">
            <v>0</v>
          </cell>
          <cell r="K43">
            <v>21626.039041628279</v>
          </cell>
          <cell r="L43">
            <v>0</v>
          </cell>
          <cell r="P43">
            <v>21626.039041628279</v>
          </cell>
          <cell r="Q43">
            <v>0</v>
          </cell>
          <cell r="U43">
            <v>21626.039041628279</v>
          </cell>
          <cell r="V43">
            <v>0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6916.0786666666663</v>
          </cell>
          <cell r="U44">
            <v>0</v>
          </cell>
          <cell r="V44">
            <v>13831.745333333334</v>
          </cell>
        </row>
        <row r="45">
          <cell r="F45">
            <v>6581.0772627600054</v>
          </cell>
          <cell r="G45">
            <v>1970.8989299999996</v>
          </cell>
          <cell r="K45">
            <v>6530.6211592239497</v>
          </cell>
          <cell r="L45">
            <v>1970.934</v>
          </cell>
          <cell r="P45">
            <v>6530.6211592239497</v>
          </cell>
          <cell r="Q45">
            <v>1970.934</v>
          </cell>
          <cell r="U45">
            <v>6530.6211592239497</v>
          </cell>
          <cell r="V45">
            <v>1970.934</v>
          </cell>
        </row>
        <row r="47">
          <cell r="F47">
            <v>12957.143102344275</v>
          </cell>
          <cell r="G47">
            <v>0</v>
          </cell>
          <cell r="K47">
            <v>11519.488926432381</v>
          </cell>
          <cell r="L47">
            <v>0</v>
          </cell>
          <cell r="P47">
            <v>12714.421742389346</v>
          </cell>
          <cell r="Q47">
            <v>0</v>
          </cell>
          <cell r="U47">
            <v>17619.171060106171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109.08023878751999</v>
          </cell>
          <cell r="G50">
            <v>18054.035999999996</v>
          </cell>
          <cell r="K50">
            <v>99.035676000000009</v>
          </cell>
          <cell r="L50">
            <v>18036</v>
          </cell>
          <cell r="P50">
            <v>99.035676000000009</v>
          </cell>
          <cell r="Q50">
            <v>18036</v>
          </cell>
          <cell r="U50">
            <v>99.035676000000009</v>
          </cell>
          <cell r="V50">
            <v>18036</v>
          </cell>
        </row>
        <row r="51">
          <cell r="F51">
            <v>747.6978709199999</v>
          </cell>
          <cell r="G51">
            <v>0</v>
          </cell>
          <cell r="K51">
            <v>746.95060240595285</v>
          </cell>
          <cell r="L51">
            <v>0</v>
          </cell>
          <cell r="P51">
            <v>746.95060240595285</v>
          </cell>
          <cell r="Q51">
            <v>0</v>
          </cell>
          <cell r="U51">
            <v>746.95060240595285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8000.7198243413141</v>
          </cell>
          <cell r="G53">
            <v>0</v>
          </cell>
          <cell r="K53">
            <v>7162.9786953704088</v>
          </cell>
          <cell r="L53">
            <v>0</v>
          </cell>
          <cell r="P53">
            <v>8047.0677091865127</v>
          </cell>
          <cell r="Q53">
            <v>0</v>
          </cell>
          <cell r="U53">
            <v>10613.776722331333</v>
          </cell>
          <cell r="V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1606.6399999999999</v>
          </cell>
          <cell r="G58">
            <v>0</v>
          </cell>
          <cell r="K58">
            <v>3442.04</v>
          </cell>
          <cell r="L58">
            <v>0</v>
          </cell>
          <cell r="P58">
            <v>3442.04</v>
          </cell>
          <cell r="Q58">
            <v>0</v>
          </cell>
          <cell r="U58">
            <v>3442.04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0</v>
          </cell>
          <cell r="G67">
            <v>0</v>
          </cell>
          <cell r="K67">
            <v>-501.11984001309611</v>
          </cell>
          <cell r="L67">
            <v>0</v>
          </cell>
          <cell r="P67">
            <v>0</v>
          </cell>
          <cell r="Q67">
            <v>0</v>
          </cell>
          <cell r="U67">
            <v>0</v>
          </cell>
          <cell r="V67">
            <v>0</v>
          </cell>
        </row>
        <row r="68">
          <cell r="G68">
            <v>6878.1404565113226</v>
          </cell>
          <cell r="L68">
            <v>6637.5912367336932</v>
          </cell>
          <cell r="Q68">
            <v>6895.6054037123095</v>
          </cell>
          <cell r="V68">
            <v>7642.7512367984737</v>
          </cell>
        </row>
        <row r="69">
          <cell r="K69">
            <v>0</v>
          </cell>
          <cell r="L69">
            <v>0</v>
          </cell>
          <cell r="P69">
            <v>0</v>
          </cell>
          <cell r="Q69">
            <v>0</v>
          </cell>
          <cell r="U69">
            <v>0</v>
          </cell>
          <cell r="V69">
            <v>0</v>
          </cell>
        </row>
        <row r="102">
          <cell r="F102">
            <v>227252.13584812375</v>
          </cell>
          <cell r="G102">
            <v>24944.297335696378</v>
          </cell>
          <cell r="K102">
            <v>237273.79405275368</v>
          </cell>
          <cell r="L102">
            <v>25944.246289275368</v>
          </cell>
          <cell r="P102">
            <v>235794.61345095345</v>
          </cell>
          <cell r="Q102">
            <v>25796.328229095347</v>
          </cell>
          <cell r="U102">
            <v>235794.61345095345</v>
          </cell>
          <cell r="V102">
            <v>25796.328229095347</v>
          </cell>
        </row>
        <row r="103">
          <cell r="F103">
            <v>68781.404565113218</v>
          </cell>
          <cell r="G103">
            <v>35552.701346486312</v>
          </cell>
          <cell r="K103">
            <v>66375.912367336932</v>
          </cell>
          <cell r="L103">
            <v>35285.510211733694</v>
          </cell>
          <cell r="P103">
            <v>68956.054037123089</v>
          </cell>
          <cell r="Q103">
            <v>42459.603045378972</v>
          </cell>
          <cell r="U103">
            <v>76427.512367984731</v>
          </cell>
          <cell r="V103">
            <v>50122.415545131807</v>
          </cell>
        </row>
        <row r="111">
          <cell r="F111">
            <v>0</v>
          </cell>
          <cell r="G111">
            <v>0</v>
          </cell>
          <cell r="K111">
            <v>25482.251531960694</v>
          </cell>
          <cell r="L111">
            <v>0</v>
          </cell>
          <cell r="P111">
            <v>25482.251531960694</v>
          </cell>
          <cell r="Q111">
            <v>0</v>
          </cell>
          <cell r="U111">
            <v>25482.251531960694</v>
          </cell>
          <cell r="V111">
            <v>0</v>
          </cell>
        </row>
      </sheetData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0.82010000000000005</v>
          </cell>
        </row>
        <row r="57">
          <cell r="E57">
            <v>0</v>
          </cell>
        </row>
        <row r="58">
          <cell r="E58">
            <v>-7.0429112854713538E-3</v>
          </cell>
        </row>
        <row r="85">
          <cell r="E85">
            <v>2970.1959999999999</v>
          </cell>
        </row>
        <row r="86">
          <cell r="E86">
            <v>26.759837132196363</v>
          </cell>
        </row>
        <row r="87">
          <cell r="E87">
            <v>31.180496063069725</v>
          </cell>
        </row>
      </sheetData>
      <sheetData sheetId="2">
        <row r="45">
          <cell r="F45">
            <v>0.82010000000000005</v>
          </cell>
          <cell r="Q45">
            <v>0.82010000000000005</v>
          </cell>
          <cell r="AB45">
            <v>0.82010000000000005</v>
          </cell>
        </row>
        <row r="58">
          <cell r="E58">
            <v>0</v>
          </cell>
          <cell r="P58">
            <v>0</v>
          </cell>
          <cell r="AA58">
            <v>0</v>
          </cell>
        </row>
        <row r="59">
          <cell r="E59">
            <v>-7.0429112854713538E-3</v>
          </cell>
          <cell r="P59">
            <v>-7.0429112854713538E-3</v>
          </cell>
          <cell r="AA59">
            <v>-7.0429112854713538E-3</v>
          </cell>
        </row>
        <row r="86">
          <cell r="E86">
            <v>2970.1959999999999</v>
          </cell>
          <cell r="P86">
            <v>2970.1959999999999</v>
          </cell>
          <cell r="AA86">
            <v>2970.1959999999999</v>
          </cell>
        </row>
        <row r="87">
          <cell r="E87">
            <v>26.345194205356968</v>
          </cell>
          <cell r="P87">
            <v>28.083977022910531</v>
          </cell>
          <cell r="AA87">
            <v>29.937496046570569</v>
          </cell>
        </row>
        <row r="88">
          <cell r="E88">
            <v>31.180496063069725</v>
          </cell>
          <cell r="P88">
            <v>31.180496063069725</v>
          </cell>
          <cell r="AA88">
            <v>31.180496063069725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766867.70927761262</v>
          </cell>
          <cell r="G74">
            <v>143814.78067219775</v>
          </cell>
          <cell r="K74">
            <v>780624.83066915558</v>
          </cell>
          <cell r="L74">
            <v>140143.69481289832</v>
          </cell>
          <cell r="P74">
            <v>793588.75982461567</v>
          </cell>
          <cell r="Q74">
            <v>112784.89644678758</v>
          </cell>
          <cell r="U74">
            <v>810933.19877524627</v>
          </cell>
          <cell r="V74">
            <v>111608.31621685062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1E-3</v>
          </cell>
          <cell r="D83">
            <v>1E-3</v>
          </cell>
          <cell r="E83">
            <v>1E-3</v>
          </cell>
          <cell r="F83">
            <v>2E-3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6.6000000000000003E-2</v>
          </cell>
          <cell r="D87">
            <v>6.6000000000000003E-2</v>
          </cell>
          <cell r="E87">
            <v>6.6000000000000003E-2</v>
          </cell>
          <cell r="F87">
            <v>6.5000000000000002E-2</v>
          </cell>
        </row>
        <row r="91">
          <cell r="C91">
            <v>602931.05674873502</v>
          </cell>
          <cell r="D91">
            <v>611851.74140985461</v>
          </cell>
          <cell r="E91">
            <v>632724.46545651217</v>
          </cell>
          <cell r="F91">
            <v>622328.41561522405</v>
          </cell>
        </row>
        <row r="92">
          <cell r="C92">
            <v>179572.84773100945</v>
          </cell>
          <cell r="D92">
            <v>222297.42076555299</v>
          </cell>
          <cell r="E92">
            <v>256477.84461888502</v>
          </cell>
          <cell r="F92">
            <v>281134.21653117921</v>
          </cell>
        </row>
      </sheetData>
      <sheetData sheetId="17">
        <row r="7">
          <cell r="F7">
            <v>64604.542362360007</v>
          </cell>
          <cell r="G7">
            <v>0</v>
          </cell>
          <cell r="K7">
            <v>58570.353693472753</v>
          </cell>
          <cell r="L7">
            <v>0</v>
          </cell>
          <cell r="P7">
            <v>58570.353693472753</v>
          </cell>
          <cell r="Q7">
            <v>0</v>
          </cell>
          <cell r="U7">
            <v>58570.353693472753</v>
          </cell>
          <cell r="V7">
            <v>0</v>
          </cell>
        </row>
        <row r="8">
          <cell r="F8">
            <v>98756.70981230888</v>
          </cell>
          <cell r="G8">
            <v>0</v>
          </cell>
          <cell r="K8">
            <v>89150.395598359493</v>
          </cell>
          <cell r="L8">
            <v>0</v>
          </cell>
          <cell r="P8">
            <v>89150.395598359493</v>
          </cell>
          <cell r="Q8">
            <v>0</v>
          </cell>
          <cell r="U8">
            <v>89150.395598359493</v>
          </cell>
          <cell r="V8">
            <v>0</v>
          </cell>
        </row>
        <row r="9">
          <cell r="F9">
            <v>168235.58157731473</v>
          </cell>
          <cell r="G9">
            <v>0</v>
          </cell>
          <cell r="K9">
            <v>202580.91170298398</v>
          </cell>
          <cell r="L9">
            <v>0</v>
          </cell>
          <cell r="P9">
            <v>202580.91170298398</v>
          </cell>
          <cell r="Q9">
            <v>0</v>
          </cell>
          <cell r="U9">
            <v>202580.91170298398</v>
          </cell>
          <cell r="V9">
            <v>0</v>
          </cell>
        </row>
        <row r="10">
          <cell r="F10">
            <v>251113.14540311979</v>
          </cell>
          <cell r="G10">
            <v>0</v>
          </cell>
          <cell r="K10">
            <v>246968.212610302</v>
          </cell>
          <cell r="L10">
            <v>0</v>
          </cell>
          <cell r="P10">
            <v>246968.212610302</v>
          </cell>
          <cell r="Q10">
            <v>0</v>
          </cell>
          <cell r="U10">
            <v>246968.212610302</v>
          </cell>
          <cell r="V10">
            <v>0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4573</v>
          </cell>
          <cell r="G12">
            <v>0</v>
          </cell>
          <cell r="K12">
            <v>8942</v>
          </cell>
          <cell r="L12">
            <v>0</v>
          </cell>
          <cell r="P12">
            <v>8942</v>
          </cell>
          <cell r="Q12">
            <v>0</v>
          </cell>
          <cell r="U12">
            <v>8942</v>
          </cell>
          <cell r="V12">
            <v>0</v>
          </cell>
        </row>
        <row r="13">
          <cell r="F13">
            <v>0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75396.135419109982</v>
          </cell>
          <cell r="G15">
            <v>0</v>
          </cell>
          <cell r="K15">
            <v>75320.814604505475</v>
          </cell>
          <cell r="L15">
            <v>0</v>
          </cell>
          <cell r="P15">
            <v>75320.814604505475</v>
          </cell>
          <cell r="Q15">
            <v>0</v>
          </cell>
          <cell r="U15">
            <v>75320.814604505475</v>
          </cell>
          <cell r="V15">
            <v>0</v>
          </cell>
        </row>
        <row r="16">
          <cell r="F16">
            <v>45237.68125146599</v>
          </cell>
          <cell r="G16">
            <v>0</v>
          </cell>
          <cell r="K16">
            <v>45192.48876270328</v>
          </cell>
          <cell r="L16">
            <v>0</v>
          </cell>
          <cell r="P16">
            <v>45192.48876270328</v>
          </cell>
          <cell r="Q16">
            <v>0</v>
          </cell>
          <cell r="U16">
            <v>45192.48876270328</v>
          </cell>
          <cell r="V16">
            <v>0</v>
          </cell>
        </row>
        <row r="18">
          <cell r="F18">
            <v>0.1</v>
          </cell>
          <cell r="G18">
            <v>0.1</v>
          </cell>
          <cell r="K18">
            <v>0.1</v>
          </cell>
          <cell r="L18">
            <v>0.1</v>
          </cell>
          <cell r="P18">
            <v>0.1</v>
          </cell>
          <cell r="Q18">
            <v>0.1</v>
          </cell>
          <cell r="U18">
            <v>0.1</v>
          </cell>
          <cell r="V18">
            <v>0.1</v>
          </cell>
        </row>
        <row r="19">
          <cell r="F19">
            <v>0.66</v>
          </cell>
          <cell r="G19">
            <v>0.66</v>
          </cell>
          <cell r="K19">
            <v>0.66</v>
          </cell>
          <cell r="L19">
            <v>0.66</v>
          </cell>
          <cell r="P19">
            <v>0.66</v>
          </cell>
          <cell r="Q19">
            <v>0.66</v>
          </cell>
          <cell r="U19">
            <v>0.66</v>
          </cell>
          <cell r="V19">
            <v>0.66</v>
          </cell>
        </row>
        <row r="20">
          <cell r="F20">
            <v>1693.7223363059998</v>
          </cell>
          <cell r="G20">
            <v>0</v>
          </cell>
          <cell r="K20">
            <v>1692.0303060000001</v>
          </cell>
          <cell r="L20">
            <v>0</v>
          </cell>
          <cell r="P20">
            <v>1692.0303060000001</v>
          </cell>
          <cell r="Q20">
            <v>0</v>
          </cell>
          <cell r="U20">
            <v>1692.0303060000001</v>
          </cell>
          <cell r="V20">
            <v>0</v>
          </cell>
        </row>
        <row r="21">
          <cell r="F21">
            <v>1117.8567419619599</v>
          </cell>
          <cell r="G21">
            <v>0</v>
          </cell>
          <cell r="K21">
            <v>1116.7400019600002</v>
          </cell>
          <cell r="L21">
            <v>0</v>
          </cell>
          <cell r="P21">
            <v>1116.7400019600002</v>
          </cell>
          <cell r="Q21">
            <v>0</v>
          </cell>
          <cell r="U21">
            <v>1116.7400019600002</v>
          </cell>
          <cell r="V21">
            <v>0</v>
          </cell>
        </row>
        <row r="32">
          <cell r="F32">
            <v>15301.414665465156</v>
          </cell>
          <cell r="G32">
            <v>-5.0931703299283981E-11</v>
          </cell>
          <cell r="K32">
            <v>15301.414665465156</v>
          </cell>
          <cell r="L32">
            <v>-5.0931703299283981E-11</v>
          </cell>
          <cell r="P32">
            <v>5850.4602642940681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55622.885582714065</v>
          </cell>
          <cell r="L33">
            <v>57520.405950592016</v>
          </cell>
          <cell r="Q33">
            <v>56575.310510474912</v>
          </cell>
          <cell r="V33">
            <v>55990.264484045503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24000</v>
          </cell>
          <cell r="G41">
            <v>0</v>
          </cell>
          <cell r="K41">
            <v>24000</v>
          </cell>
          <cell r="L41">
            <v>0</v>
          </cell>
          <cell r="P41">
            <v>24000</v>
          </cell>
          <cell r="Q41">
            <v>0</v>
          </cell>
          <cell r="U41">
            <v>24000</v>
          </cell>
          <cell r="V41">
            <v>0</v>
          </cell>
        </row>
        <row r="42">
          <cell r="F42">
            <v>45978.965732700031</v>
          </cell>
          <cell r="G42">
            <v>1157.5699241105999</v>
          </cell>
          <cell r="K42">
            <v>46462.362906694885</v>
          </cell>
          <cell r="L42">
            <v>1916.5374240000001</v>
          </cell>
          <cell r="P42">
            <v>46462.362906694885</v>
          </cell>
          <cell r="Q42">
            <v>1916.5374240000001</v>
          </cell>
          <cell r="U42">
            <v>46462.362906694885</v>
          </cell>
          <cell r="V42">
            <v>1916.5374240000001</v>
          </cell>
        </row>
        <row r="43">
          <cell r="F43">
            <v>60122.918795940124</v>
          </cell>
          <cell r="G43">
            <v>1967.4506642891099</v>
          </cell>
          <cell r="K43">
            <v>53350.821302680437</v>
          </cell>
          <cell r="L43">
            <v>1953.2749153259999</v>
          </cell>
          <cell r="P43">
            <v>53350.821302680437</v>
          </cell>
          <cell r="Q43">
            <v>1953.2749153259999</v>
          </cell>
          <cell r="U43">
            <v>53350.821302680437</v>
          </cell>
          <cell r="V43">
            <v>1953.2749153259999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0</v>
          </cell>
          <cell r="U44">
            <v>0</v>
          </cell>
          <cell r="V44">
            <v>0</v>
          </cell>
        </row>
        <row r="45">
          <cell r="F45">
            <v>28314.676249860004</v>
          </cell>
          <cell r="G45">
            <v>3644.9092679999994</v>
          </cell>
          <cell r="K45">
            <v>28097.586098940312</v>
          </cell>
          <cell r="L45">
            <v>3645.2759999999998</v>
          </cell>
          <cell r="P45">
            <v>28097.586098940312</v>
          </cell>
          <cell r="Q45">
            <v>3645.2759999999998</v>
          </cell>
          <cell r="U45">
            <v>28097.586098940312</v>
          </cell>
          <cell r="V45">
            <v>3645.2759999999998</v>
          </cell>
        </row>
        <row r="47">
          <cell r="F47">
            <v>33123.523720278594</v>
          </cell>
          <cell r="G47">
            <v>0</v>
          </cell>
          <cell r="K47">
            <v>29448.317556293307</v>
          </cell>
          <cell r="L47">
            <v>0</v>
          </cell>
          <cell r="P47">
            <v>32503.03302565698</v>
          </cell>
          <cell r="Q47">
            <v>0</v>
          </cell>
          <cell r="U47">
            <v>45041.489928090974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222.01036835577594</v>
          </cell>
          <cell r="G50">
            <v>28791.864481379995</v>
          </cell>
          <cell r="K50">
            <v>201.56672879999999</v>
          </cell>
          <cell r="L50">
            <v>22999.907999999999</v>
          </cell>
          <cell r="P50">
            <v>201.56672879999999</v>
          </cell>
          <cell r="Q50">
            <v>22999.907999999999</v>
          </cell>
          <cell r="U50">
            <v>201.56672879999999</v>
          </cell>
          <cell r="V50">
            <v>22999.907999999999</v>
          </cell>
        </row>
        <row r="51">
          <cell r="F51">
            <v>2214.0567048600001</v>
          </cell>
          <cell r="G51">
            <v>0</v>
          </cell>
          <cell r="K51">
            <v>2211.8439195516494</v>
          </cell>
          <cell r="L51">
            <v>0</v>
          </cell>
          <cell r="P51">
            <v>2211.8439195516494</v>
          </cell>
          <cell r="Q51">
            <v>0</v>
          </cell>
          <cell r="U51">
            <v>2211.8439195516494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12555.50187847748</v>
          </cell>
          <cell r="G53">
            <v>0</v>
          </cell>
          <cell r="K53">
            <v>10625.072650274855</v>
          </cell>
          <cell r="L53">
            <v>0</v>
          </cell>
          <cell r="P53">
            <v>12885.149828451373</v>
          </cell>
          <cell r="Q53">
            <v>0</v>
          </cell>
          <cell r="U53">
            <v>19446.661591377964</v>
          </cell>
          <cell r="V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4107.2000000000007</v>
          </cell>
          <cell r="G58">
            <v>0</v>
          </cell>
          <cell r="K58">
            <v>8799.2000000000007</v>
          </cell>
          <cell r="L58">
            <v>0</v>
          </cell>
          <cell r="P58">
            <v>8799.2000000000007</v>
          </cell>
          <cell r="Q58">
            <v>0</v>
          </cell>
          <cell r="U58">
            <v>8799.2000000000007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0</v>
          </cell>
          <cell r="G67">
            <v>0</v>
          </cell>
          <cell r="K67">
            <v>0</v>
          </cell>
          <cell r="L67">
            <v>0</v>
          </cell>
          <cell r="P67">
            <v>0</v>
          </cell>
          <cell r="Q67">
            <v>0</v>
          </cell>
          <cell r="U67">
            <v>0</v>
          </cell>
          <cell r="V67">
            <v>0</v>
          </cell>
        </row>
        <row r="68">
          <cell r="G68">
            <v>21063.885345047205</v>
          </cell>
          <cell r="L68">
            <v>20542.077116323548</v>
          </cell>
          <cell r="Q68">
            <v>22783.565471986658</v>
          </cell>
          <cell r="V68">
            <v>25103.055393479128</v>
          </cell>
        </row>
        <row r="69">
          <cell r="K69">
            <v>2224</v>
          </cell>
          <cell r="L69">
            <v>0</v>
          </cell>
          <cell r="P69">
            <v>19324.090909090908</v>
          </cell>
          <cell r="Q69">
            <v>0</v>
          </cell>
          <cell r="U69">
            <v>23419.021458655046</v>
          </cell>
          <cell r="V69">
            <v>0</v>
          </cell>
        </row>
        <row r="102">
          <cell r="F102">
            <v>556228.85582714062</v>
          </cell>
          <cell r="G102">
            <v>55622.885582714014</v>
          </cell>
          <cell r="K102">
            <v>575204.05950592016</v>
          </cell>
          <cell r="L102">
            <v>57520.405950591965</v>
          </cell>
          <cell r="P102">
            <v>565753.10510474909</v>
          </cell>
          <cell r="Q102">
            <v>56575.310510474912</v>
          </cell>
          <cell r="U102">
            <v>559902.64484045503</v>
          </cell>
          <cell r="V102">
            <v>55990.264484045503</v>
          </cell>
        </row>
        <row r="103">
          <cell r="F103">
            <v>165671.74108272608</v>
          </cell>
          <cell r="G103">
            <v>56625.679682826914</v>
          </cell>
          <cell r="K103">
            <v>205420.77116323548</v>
          </cell>
          <cell r="L103">
            <v>51057.073455649544</v>
          </cell>
          <cell r="P103">
            <v>227835.65471986655</v>
          </cell>
          <cell r="Q103">
            <v>53298.561811312655</v>
          </cell>
          <cell r="U103">
            <v>251030.55393479127</v>
          </cell>
          <cell r="V103">
            <v>55618.051732805128</v>
          </cell>
        </row>
        <row r="111">
          <cell r="F111">
            <v>0</v>
          </cell>
          <cell r="G111">
            <v>0</v>
          </cell>
          <cell r="K111">
            <v>51863.87664740235</v>
          </cell>
          <cell r="L111">
            <v>0</v>
          </cell>
          <cell r="P111">
            <v>51863.87664740235</v>
          </cell>
          <cell r="Q111">
            <v>0</v>
          </cell>
          <cell r="U111">
            <v>51863.87664740235</v>
          </cell>
          <cell r="V111">
            <v>0</v>
          </cell>
        </row>
      </sheetData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0.78120000000000001</v>
          </cell>
        </row>
        <row r="57">
          <cell r="E57">
            <v>-9.4000000000000139E-2</v>
          </cell>
        </row>
        <row r="58">
          <cell r="E58">
            <v>-4.2065058712327741E-2</v>
          </cell>
        </row>
        <row r="85">
          <cell r="E85">
            <v>1240.145</v>
          </cell>
        </row>
        <row r="86">
          <cell r="E86">
            <v>27.958118598342551</v>
          </cell>
        </row>
        <row r="87">
          <cell r="E87">
            <v>31.705597630008107</v>
          </cell>
        </row>
      </sheetData>
      <sheetData sheetId="2">
        <row r="45">
          <cell r="F45">
            <v>0.78120000000000001</v>
          </cell>
          <cell r="Q45">
            <v>0.78120000000000001</v>
          </cell>
          <cell r="AB45">
            <v>0.78120000000000001</v>
          </cell>
        </row>
        <row r="58">
          <cell r="E58">
            <v>-9.4000000000000139E-2</v>
          </cell>
          <cell r="P58">
            <v>-9.4000000000000139E-2</v>
          </cell>
          <cell r="AA58">
            <v>-9.4000000000000139E-2</v>
          </cell>
        </row>
        <row r="59">
          <cell r="E59">
            <v>-4.2065058712327741E-2</v>
          </cell>
          <cell r="P59">
            <v>-4.2065058712327741E-2</v>
          </cell>
          <cell r="AA59">
            <v>-4.2065058712327741E-2</v>
          </cell>
        </row>
        <row r="86">
          <cell r="E86">
            <v>1240.145</v>
          </cell>
          <cell r="P86">
            <v>1240.145</v>
          </cell>
          <cell r="AA86">
            <v>1240.145</v>
          </cell>
        </row>
        <row r="87">
          <cell r="E87">
            <v>28.501304251459409</v>
          </cell>
          <cell r="P87">
            <v>28.7206646864574</v>
          </cell>
          <cell r="AA87">
            <v>28.910007342754255</v>
          </cell>
        </row>
        <row r="88">
          <cell r="E88">
            <v>31.705597630008107</v>
          </cell>
          <cell r="P88">
            <v>31.705597630008107</v>
          </cell>
          <cell r="AA88">
            <v>31.705597630008107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285565.79572644533</v>
          </cell>
          <cell r="G74">
            <v>70612.091349421826</v>
          </cell>
          <cell r="K74">
            <v>290776.06069551274</v>
          </cell>
          <cell r="L74">
            <v>67749.949865286966</v>
          </cell>
          <cell r="P74">
            <v>292845.62580999068</v>
          </cell>
          <cell r="Q74">
            <v>70106.649654649067</v>
          </cell>
          <cell r="U74">
            <v>300597.96603299002</v>
          </cell>
          <cell r="V74">
            <v>70791.581270699011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1E-3</v>
          </cell>
          <cell r="D83">
            <v>1E-3</v>
          </cell>
          <cell r="E83">
            <v>1E-3</v>
          </cell>
          <cell r="F83">
            <v>1E-3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6.6000000000000003E-2</v>
          </cell>
          <cell r="D87">
            <v>6.6000000000000003E-2</v>
          </cell>
          <cell r="E87">
            <v>6.6000000000000003E-2</v>
          </cell>
          <cell r="F87">
            <v>6.6000000000000003E-2</v>
          </cell>
        </row>
        <row r="91">
          <cell r="C91">
            <v>274027.42553728272</v>
          </cell>
          <cell r="D91">
            <v>239702.83909561107</v>
          </cell>
          <cell r="E91">
            <v>247587.53130510054</v>
          </cell>
          <cell r="F91">
            <v>245748.03899674473</v>
          </cell>
        </row>
        <row r="92">
          <cell r="C92">
            <v>79430.074071978583</v>
          </cell>
          <cell r="D92">
            <v>116475.04798025606</v>
          </cell>
          <cell r="E92">
            <v>110938.47925569917</v>
          </cell>
          <cell r="F92">
            <v>117204.23646789507</v>
          </cell>
        </row>
      </sheetData>
      <sheetData sheetId="17">
        <row r="7">
          <cell r="F7">
            <v>35304.416647500017</v>
          </cell>
          <cell r="G7">
            <v>0</v>
          </cell>
          <cell r="K7">
            <v>32109.109277709937</v>
          </cell>
          <cell r="L7">
            <v>0</v>
          </cell>
          <cell r="P7">
            <v>32109.109277709937</v>
          </cell>
          <cell r="Q7">
            <v>0</v>
          </cell>
          <cell r="U7">
            <v>32109.109277709937</v>
          </cell>
          <cell r="V7">
            <v>0</v>
          </cell>
        </row>
        <row r="8">
          <cell r="F8">
            <v>54150.144429944921</v>
          </cell>
          <cell r="G8">
            <v>0</v>
          </cell>
          <cell r="K8">
            <v>48875.106960833888</v>
          </cell>
          <cell r="L8">
            <v>0</v>
          </cell>
          <cell r="P8">
            <v>48875.106960833888</v>
          </cell>
          <cell r="Q8">
            <v>0</v>
          </cell>
          <cell r="U8">
            <v>48875.106960833888</v>
          </cell>
          <cell r="V8">
            <v>0</v>
          </cell>
        </row>
        <row r="9">
          <cell r="F9">
            <v>71973.604883777138</v>
          </cell>
          <cell r="G9">
            <v>0</v>
          </cell>
          <cell r="K9">
            <v>86912.208829057898</v>
          </cell>
          <cell r="L9">
            <v>0</v>
          </cell>
          <cell r="P9">
            <v>86912.208829057898</v>
          </cell>
          <cell r="Q9">
            <v>0</v>
          </cell>
          <cell r="U9">
            <v>86912.208829057898</v>
          </cell>
          <cell r="V9">
            <v>0</v>
          </cell>
        </row>
        <row r="10">
          <cell r="F10">
            <v>70359.727718279988</v>
          </cell>
          <cell r="G10">
            <v>0</v>
          </cell>
          <cell r="K10">
            <v>69268.587897559017</v>
          </cell>
          <cell r="L10">
            <v>0</v>
          </cell>
          <cell r="P10">
            <v>69268.587897559017</v>
          </cell>
          <cell r="Q10">
            <v>0</v>
          </cell>
          <cell r="U10">
            <v>69268.587897559017</v>
          </cell>
          <cell r="V10">
            <v>0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1856.1</v>
          </cell>
          <cell r="G12">
            <v>0</v>
          </cell>
          <cell r="K12">
            <v>3629.4</v>
          </cell>
          <cell r="L12">
            <v>0</v>
          </cell>
          <cell r="P12">
            <v>3629.4</v>
          </cell>
          <cell r="Q12">
            <v>0</v>
          </cell>
          <cell r="U12">
            <v>3629.4</v>
          </cell>
          <cell r="V12">
            <v>0</v>
          </cell>
        </row>
        <row r="13">
          <cell r="F13">
            <v>0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28129.785864049689</v>
          </cell>
          <cell r="G15">
            <v>0</v>
          </cell>
          <cell r="K15">
            <v>28101.684179869811</v>
          </cell>
          <cell r="L15">
            <v>0</v>
          </cell>
          <cell r="P15">
            <v>28101.684179869811</v>
          </cell>
          <cell r="Q15">
            <v>0</v>
          </cell>
          <cell r="U15">
            <v>28101.684179869811</v>
          </cell>
          <cell r="V15">
            <v>0</v>
          </cell>
        </row>
        <row r="16">
          <cell r="F16">
            <v>16877.871518429813</v>
          </cell>
          <cell r="G16">
            <v>0</v>
          </cell>
          <cell r="K16">
            <v>16861.010507921885</v>
          </cell>
          <cell r="L16">
            <v>0</v>
          </cell>
          <cell r="P16">
            <v>16861.010507921885</v>
          </cell>
          <cell r="Q16">
            <v>0</v>
          </cell>
          <cell r="U16">
            <v>16861.010507921885</v>
          </cell>
          <cell r="V16">
            <v>0</v>
          </cell>
        </row>
        <row r="18">
          <cell r="F18">
            <v>0.1</v>
          </cell>
          <cell r="G18">
            <v>0.1</v>
          </cell>
          <cell r="K18">
            <v>0.1</v>
          </cell>
          <cell r="L18">
            <v>0.1</v>
          </cell>
          <cell r="P18">
            <v>0.1</v>
          </cell>
          <cell r="Q18">
            <v>0.1</v>
          </cell>
          <cell r="U18">
            <v>0.1</v>
          </cell>
          <cell r="V18">
            <v>0.1</v>
          </cell>
        </row>
        <row r="19">
          <cell r="F19">
            <v>0.66</v>
          </cell>
          <cell r="G19">
            <v>0.66</v>
          </cell>
          <cell r="K19">
            <v>0.66</v>
          </cell>
          <cell r="L19">
            <v>0.66</v>
          </cell>
          <cell r="P19">
            <v>0.66</v>
          </cell>
          <cell r="Q19">
            <v>0.66</v>
          </cell>
          <cell r="U19">
            <v>0.66</v>
          </cell>
          <cell r="V19">
            <v>0.66</v>
          </cell>
        </row>
        <row r="20">
          <cell r="F20">
            <v>797.90965554299987</v>
          </cell>
          <cell r="G20">
            <v>0</v>
          </cell>
          <cell r="K20">
            <v>797.11254299999996</v>
          </cell>
          <cell r="L20">
            <v>0</v>
          </cell>
          <cell r="P20">
            <v>797.11254299999996</v>
          </cell>
          <cell r="Q20">
            <v>0</v>
          </cell>
          <cell r="U20">
            <v>797.11254299999996</v>
          </cell>
          <cell r="V20">
            <v>0</v>
          </cell>
        </row>
        <row r="21">
          <cell r="F21">
            <v>526.62037265837989</v>
          </cell>
          <cell r="G21">
            <v>0</v>
          </cell>
          <cell r="K21">
            <v>526.09427837999999</v>
          </cell>
          <cell r="L21">
            <v>0</v>
          </cell>
          <cell r="P21">
            <v>526.09427837999999</v>
          </cell>
          <cell r="Q21">
            <v>0</v>
          </cell>
          <cell r="U21">
            <v>526.09427837999999</v>
          </cell>
          <cell r="V21">
            <v>0</v>
          </cell>
        </row>
        <row r="32">
          <cell r="F32">
            <v>87.615430700099751</v>
          </cell>
          <cell r="G32">
            <v>1743.0101545856996</v>
          </cell>
          <cell r="K32">
            <v>87.615430700099751</v>
          </cell>
          <cell r="L32">
            <v>1743.1153345856983</v>
          </cell>
          <cell r="P32">
            <v>0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21632.711721911401</v>
          </cell>
          <cell r="L33">
            <v>22349.492360955894</v>
          </cell>
          <cell r="Q33">
            <v>22340.730817885884</v>
          </cell>
          <cell r="V33">
            <v>22340.730817885884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0</v>
          </cell>
          <cell r="G41">
            <v>17180.9235614016</v>
          </cell>
          <cell r="K41">
            <v>0</v>
          </cell>
          <cell r="L41">
            <v>11463.011262</v>
          </cell>
          <cell r="P41">
            <v>0</v>
          </cell>
          <cell r="Q41">
            <v>11463.011262</v>
          </cell>
          <cell r="U41">
            <v>0</v>
          </cell>
          <cell r="V41">
            <v>11463.011262</v>
          </cell>
        </row>
        <row r="42">
          <cell r="F42">
            <v>13394.078677980027</v>
          </cell>
          <cell r="G42">
            <v>9102.564110639998</v>
          </cell>
          <cell r="K42">
            <v>14551.854263669753</v>
          </cell>
          <cell r="L42">
            <v>6115.3590054000006</v>
          </cell>
          <cell r="P42">
            <v>14551.854263669753</v>
          </cell>
          <cell r="Q42">
            <v>6115.3590054000006</v>
          </cell>
          <cell r="U42">
            <v>14551.854263669753</v>
          </cell>
          <cell r="V42">
            <v>6115.3590054000006</v>
          </cell>
        </row>
        <row r="43">
          <cell r="F43">
            <v>23560.677460320083</v>
          </cell>
          <cell r="G43">
            <v>0</v>
          </cell>
          <cell r="K43">
            <v>20904.622188306254</v>
          </cell>
          <cell r="L43">
            <v>0</v>
          </cell>
          <cell r="P43">
            <v>20904.622188306254</v>
          </cell>
          <cell r="Q43">
            <v>0</v>
          </cell>
          <cell r="U43">
            <v>20904.622188306254</v>
          </cell>
          <cell r="V43">
            <v>0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0</v>
          </cell>
          <cell r="U44">
            <v>0</v>
          </cell>
          <cell r="V44">
            <v>0</v>
          </cell>
        </row>
        <row r="45">
          <cell r="F45">
            <v>11325.778223760008</v>
          </cell>
          <cell r="G45">
            <v>1681.2319524</v>
          </cell>
          <cell r="K45">
            <v>11238.943298530876</v>
          </cell>
          <cell r="L45">
            <v>1680.5544</v>
          </cell>
          <cell r="P45">
            <v>11238.943298530876</v>
          </cell>
          <cell r="Q45">
            <v>1680.5544</v>
          </cell>
          <cell r="U45">
            <v>11238.943298530876</v>
          </cell>
          <cell r="V45">
            <v>1680.5544</v>
          </cell>
        </row>
        <row r="47">
          <cell r="F47">
            <v>13444.253745289549</v>
          </cell>
          <cell r="G47">
            <v>0</v>
          </cell>
          <cell r="K47">
            <v>11952.552419907282</v>
          </cell>
          <cell r="L47">
            <v>0</v>
          </cell>
          <cell r="P47">
            <v>13192.407522178421</v>
          </cell>
          <cell r="Q47">
            <v>0</v>
          </cell>
          <cell r="U47">
            <v>18281.545911989859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104.58869954332798</v>
          </cell>
          <cell r="G50">
            <v>16150.338204</v>
          </cell>
          <cell r="K50">
            <v>94.957736399999987</v>
          </cell>
          <cell r="L50">
            <v>21472.86</v>
          </cell>
          <cell r="P50">
            <v>94.957736399999987</v>
          </cell>
          <cell r="Q50">
            <v>21472.86</v>
          </cell>
          <cell r="U50">
            <v>94.957736399999987</v>
          </cell>
          <cell r="V50">
            <v>21472.86</v>
          </cell>
        </row>
        <row r="51">
          <cell r="F51">
            <v>618.54130338000004</v>
          </cell>
          <cell r="G51">
            <v>0</v>
          </cell>
          <cell r="K51">
            <v>617.92311726682465</v>
          </cell>
          <cell r="L51">
            <v>0</v>
          </cell>
          <cell r="P51">
            <v>617.92311726682465</v>
          </cell>
          <cell r="Q51">
            <v>0</v>
          </cell>
          <cell r="U51">
            <v>617.92311726682465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5123.7203970583523</v>
          </cell>
          <cell r="G53">
            <v>0</v>
          </cell>
          <cell r="K53">
            <v>4348.8440618728173</v>
          </cell>
          <cell r="L53">
            <v>0</v>
          </cell>
          <cell r="P53">
            <v>5266.1695047797566</v>
          </cell>
          <cell r="Q53">
            <v>0</v>
          </cell>
          <cell r="U53">
            <v>7929.3713379676083</v>
          </cell>
          <cell r="V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1667.04</v>
          </cell>
          <cell r="G58">
            <v>0</v>
          </cell>
          <cell r="K58">
            <v>3571.44</v>
          </cell>
          <cell r="L58">
            <v>0</v>
          </cell>
          <cell r="P58">
            <v>3571.44</v>
          </cell>
          <cell r="Q58">
            <v>0</v>
          </cell>
          <cell r="U58">
            <v>3571.44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0</v>
          </cell>
          <cell r="G67">
            <v>-3802.5562062500007</v>
          </cell>
          <cell r="K67">
            <v>0</v>
          </cell>
          <cell r="L67">
            <v>-3802.5562062500007</v>
          </cell>
          <cell r="P67">
            <v>0</v>
          </cell>
          <cell r="Q67">
            <v>90.302406249999379</v>
          </cell>
          <cell r="U67">
            <v>0</v>
          </cell>
          <cell r="V67">
            <v>0</v>
          </cell>
        </row>
        <row r="68">
          <cell r="G68">
            <v>6923.8678507331342</v>
          </cell>
          <cell r="L68">
            <v>6728.1137085953806</v>
          </cell>
          <cell r="Q68">
            <v>6943.8317631131886</v>
          </cell>
          <cell r="V68">
            <v>7719.0657854131177</v>
          </cell>
        </row>
        <row r="69">
          <cell r="K69">
            <v>0</v>
          </cell>
          <cell r="L69">
            <v>0</v>
          </cell>
          <cell r="P69">
            <v>0</v>
          </cell>
          <cell r="Q69">
            <v>0</v>
          </cell>
          <cell r="U69">
            <v>0</v>
          </cell>
          <cell r="V69">
            <v>0</v>
          </cell>
        </row>
        <row r="102">
          <cell r="F102">
            <v>216327.11721911398</v>
          </cell>
          <cell r="G102">
            <v>23375.7218764971</v>
          </cell>
          <cell r="K102">
            <v>223494.92360955893</v>
          </cell>
          <cell r="L102">
            <v>24092.607695541592</v>
          </cell>
          <cell r="P102">
            <v>223407.30817885883</v>
          </cell>
          <cell r="Q102">
            <v>22340.730817885884</v>
          </cell>
          <cell r="U102">
            <v>223407.30817885883</v>
          </cell>
          <cell r="V102">
            <v>22340.730817885884</v>
          </cell>
        </row>
        <row r="103">
          <cell r="F103">
            <v>69238.678507331337</v>
          </cell>
          <cell r="G103">
            <v>47236.369472924729</v>
          </cell>
          <cell r="K103">
            <v>67281.1370859538</v>
          </cell>
          <cell r="L103">
            <v>43657.342169745381</v>
          </cell>
          <cell r="P103">
            <v>69438.317631131882</v>
          </cell>
          <cell r="Q103">
            <v>47765.918836763187</v>
          </cell>
          <cell r="U103">
            <v>77190.657854131176</v>
          </cell>
          <cell r="V103">
            <v>48450.850452813123</v>
          </cell>
        </row>
        <row r="111">
          <cell r="F111">
            <v>0</v>
          </cell>
          <cell r="G111">
            <v>0</v>
          </cell>
          <cell r="K111">
            <v>24432.982351232899</v>
          </cell>
          <cell r="L111">
            <v>0</v>
          </cell>
          <cell r="P111">
            <v>24432.982351232899</v>
          </cell>
          <cell r="Q111">
            <v>0</v>
          </cell>
          <cell r="U111">
            <v>24432.982351232899</v>
          </cell>
          <cell r="V111">
            <v>0</v>
          </cell>
        </row>
      </sheetData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0.77700000000000002</v>
          </cell>
        </row>
        <row r="57">
          <cell r="E57">
            <v>-0.11499999999999999</v>
          </cell>
        </row>
        <row r="58">
          <cell r="E58">
            <v>-2.6445001569451176E-3</v>
          </cell>
        </row>
        <row r="85">
          <cell r="E85">
            <v>11454.912</v>
          </cell>
        </row>
        <row r="86">
          <cell r="E86">
            <v>31.641553441759505</v>
          </cell>
        </row>
        <row r="87">
          <cell r="E87">
            <v>32.635792948630034</v>
          </cell>
        </row>
      </sheetData>
      <sheetData sheetId="2">
        <row r="45">
          <cell r="F45">
            <v>0.77700000000000002</v>
          </cell>
          <cell r="Q45">
            <v>0.77700000000000002</v>
          </cell>
          <cell r="AB45">
            <v>0.77700000000000002</v>
          </cell>
        </row>
        <row r="58">
          <cell r="E58">
            <v>-0.11499999999999999</v>
          </cell>
          <cell r="P58">
            <v>-0.11499999999999999</v>
          </cell>
          <cell r="AA58">
            <v>-0.11499999999999999</v>
          </cell>
        </row>
        <row r="59">
          <cell r="E59">
            <v>-2.6445001569451176E-3</v>
          </cell>
          <cell r="P59">
            <v>-2.6445001569451176E-3</v>
          </cell>
          <cell r="AA59">
            <v>-2.6445001569451176E-3</v>
          </cell>
        </row>
        <row r="86">
          <cell r="E86">
            <v>11454.912</v>
          </cell>
          <cell r="P86">
            <v>11454.912</v>
          </cell>
          <cell r="AA86">
            <v>11454.912</v>
          </cell>
        </row>
        <row r="87">
          <cell r="E87">
            <v>31.4933821920295</v>
          </cell>
          <cell r="P87">
            <v>33.329527710899796</v>
          </cell>
          <cell r="AA87">
            <v>34.695191856991386</v>
          </cell>
        </row>
        <row r="88">
          <cell r="E88">
            <v>32.635792948630034</v>
          </cell>
          <cell r="P88">
            <v>32.635792948630034</v>
          </cell>
          <cell r="AA88">
            <v>32.635792948630034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3412771.3906462537</v>
          </cell>
          <cell r="G74">
            <v>583600.00280006789</v>
          </cell>
          <cell r="K74">
            <v>3461094.3416070994</v>
          </cell>
          <cell r="L74">
            <v>1010632.413529565</v>
          </cell>
          <cell r="P74">
            <v>3457048.4977957085</v>
          </cell>
          <cell r="Q74">
            <v>880880.85133580747</v>
          </cell>
          <cell r="U74">
            <v>3525482.5202946514</v>
          </cell>
          <cell r="V74">
            <v>838567.90725118411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1E-3</v>
          </cell>
          <cell r="D83">
            <v>2E-3</v>
          </cell>
          <cell r="E83">
            <v>2E-3</v>
          </cell>
          <cell r="F83">
            <v>2E-3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6.6000000000000003E-2</v>
          </cell>
          <cell r="D87">
            <v>6.5000000000000002E-2</v>
          </cell>
          <cell r="E87">
            <v>6.5000000000000002E-2</v>
          </cell>
          <cell r="F87">
            <v>6.5000000000000002E-2</v>
          </cell>
        </row>
        <row r="91">
          <cell r="C91">
            <v>2519374.3987847101</v>
          </cell>
          <cell r="D91">
            <v>2600432.9759483561</v>
          </cell>
          <cell r="E91">
            <v>2686270.2455477463</v>
          </cell>
          <cell r="F91">
            <v>2654703.4326326046</v>
          </cell>
        </row>
        <row r="92">
          <cell r="C92">
            <v>1088164.8171359401</v>
          </cell>
          <cell r="D92">
            <v>1217435.0933508298</v>
          </cell>
          <cell r="E92">
            <v>1288033.4499017824</v>
          </cell>
          <cell r="F92">
            <v>1488123.0568310607</v>
          </cell>
        </row>
      </sheetData>
      <sheetData sheetId="17">
        <row r="7">
          <cell r="F7">
            <v>210764.72196780017</v>
          </cell>
          <cell r="G7">
            <v>0</v>
          </cell>
          <cell r="K7">
            <v>190089.39214088986</v>
          </cell>
          <cell r="L7">
            <v>0</v>
          </cell>
          <cell r="P7">
            <v>190089.39214088986</v>
          </cell>
          <cell r="Q7">
            <v>0</v>
          </cell>
          <cell r="U7">
            <v>190089.39214088986</v>
          </cell>
          <cell r="V7">
            <v>0</v>
          </cell>
        </row>
        <row r="8">
          <cell r="F8">
            <v>482994.31013415736</v>
          </cell>
          <cell r="G8">
            <v>0</v>
          </cell>
          <cell r="K8">
            <v>435990.24018656154</v>
          </cell>
          <cell r="L8">
            <v>0</v>
          </cell>
          <cell r="P8">
            <v>435990.24018656154</v>
          </cell>
          <cell r="Q8">
            <v>0</v>
          </cell>
          <cell r="U8">
            <v>435990.24018656154</v>
          </cell>
          <cell r="V8">
            <v>0</v>
          </cell>
        </row>
        <row r="9">
          <cell r="F9">
            <v>689111.53745591699</v>
          </cell>
          <cell r="G9">
            <v>0</v>
          </cell>
          <cell r="K9">
            <v>833157.7341239216</v>
          </cell>
          <cell r="L9">
            <v>0</v>
          </cell>
          <cell r="P9">
            <v>833157.7341239216</v>
          </cell>
          <cell r="Q9">
            <v>0</v>
          </cell>
          <cell r="U9">
            <v>833157.7341239216</v>
          </cell>
          <cell r="V9">
            <v>0</v>
          </cell>
        </row>
        <row r="10">
          <cell r="F10">
            <v>1079127.6151055405</v>
          </cell>
          <cell r="G10">
            <v>0</v>
          </cell>
          <cell r="K10">
            <v>1060362.3854447939</v>
          </cell>
          <cell r="L10">
            <v>0</v>
          </cell>
          <cell r="P10">
            <v>1060362.3854447939</v>
          </cell>
          <cell r="Q10">
            <v>0</v>
          </cell>
          <cell r="U10">
            <v>1060362.3854447939</v>
          </cell>
          <cell r="V10">
            <v>0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21210.65</v>
          </cell>
          <cell r="G12">
            <v>0</v>
          </cell>
          <cell r="K12">
            <v>41475.1</v>
          </cell>
          <cell r="L12">
            <v>0</v>
          </cell>
          <cell r="P12">
            <v>41475.1</v>
          </cell>
          <cell r="Q12">
            <v>0</v>
          </cell>
          <cell r="U12">
            <v>41475.1</v>
          </cell>
          <cell r="V12">
            <v>0</v>
          </cell>
        </row>
        <row r="13">
          <cell r="F13">
            <v>0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271944.16818760813</v>
          </cell>
          <cell r="G15">
            <v>0</v>
          </cell>
          <cell r="K15">
            <v>271672.49569191621</v>
          </cell>
          <cell r="L15">
            <v>0</v>
          </cell>
          <cell r="P15">
            <v>271672.49569191621</v>
          </cell>
          <cell r="Q15">
            <v>0</v>
          </cell>
          <cell r="U15">
            <v>271672.49569191621</v>
          </cell>
          <cell r="V15">
            <v>0</v>
          </cell>
        </row>
        <row r="16">
          <cell r="F16">
            <v>163166.50091256486</v>
          </cell>
          <cell r="G16">
            <v>0</v>
          </cell>
          <cell r="K16">
            <v>163003.49741514973</v>
          </cell>
          <cell r="L16">
            <v>0</v>
          </cell>
          <cell r="P16">
            <v>163003.49741514973</v>
          </cell>
          <cell r="Q16">
            <v>0</v>
          </cell>
          <cell r="U16">
            <v>163003.49741514973</v>
          </cell>
          <cell r="V16">
            <v>0</v>
          </cell>
        </row>
        <row r="18">
          <cell r="F18">
            <v>0.1</v>
          </cell>
          <cell r="G18">
            <v>0.1</v>
          </cell>
          <cell r="K18">
            <v>0.1</v>
          </cell>
          <cell r="L18">
            <v>0.1</v>
          </cell>
          <cell r="P18">
            <v>0.1</v>
          </cell>
          <cell r="Q18">
            <v>0.1</v>
          </cell>
          <cell r="U18">
            <v>0.1</v>
          </cell>
          <cell r="V18">
            <v>0.1</v>
          </cell>
        </row>
        <row r="19">
          <cell r="F19">
            <v>0.66</v>
          </cell>
          <cell r="G19">
            <v>0.66</v>
          </cell>
          <cell r="K19">
            <v>0.66</v>
          </cell>
          <cell r="L19">
            <v>0.66</v>
          </cell>
          <cell r="P19">
            <v>0.66</v>
          </cell>
          <cell r="Q19">
            <v>0.66</v>
          </cell>
          <cell r="U19">
            <v>0.66</v>
          </cell>
          <cell r="V19">
            <v>0.66</v>
          </cell>
        </row>
        <row r="20">
          <cell r="F20">
            <v>7372.0977990659994</v>
          </cell>
          <cell r="G20">
            <v>0</v>
          </cell>
          <cell r="K20">
            <v>7364.7330660000007</v>
          </cell>
          <cell r="L20">
            <v>0</v>
          </cell>
          <cell r="P20">
            <v>7364.7330660000007</v>
          </cell>
          <cell r="Q20">
            <v>0</v>
          </cell>
          <cell r="U20">
            <v>7364.7330660000007</v>
          </cell>
          <cell r="V20">
            <v>0</v>
          </cell>
        </row>
        <row r="21">
          <cell r="F21">
            <v>4865.5845473835598</v>
          </cell>
          <cell r="G21">
            <v>0</v>
          </cell>
          <cell r="K21">
            <v>4860.7238235600007</v>
          </cell>
          <cell r="L21">
            <v>0</v>
          </cell>
          <cell r="P21">
            <v>4860.7238235600007</v>
          </cell>
          <cell r="Q21">
            <v>0</v>
          </cell>
          <cell r="U21">
            <v>4860.7238235600007</v>
          </cell>
          <cell r="V21">
            <v>0</v>
          </cell>
        </row>
        <row r="32">
          <cell r="F32">
            <v>48853.228931403006</v>
          </cell>
          <cell r="G32">
            <v>0</v>
          </cell>
          <cell r="K32">
            <v>48853.228931403006</v>
          </cell>
          <cell r="L32">
            <v>0</v>
          </cell>
          <cell r="P32">
            <v>20156.126281274097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236402.99781348693</v>
          </cell>
          <cell r="L33">
            <v>244206.38595888601</v>
          </cell>
          <cell r="Q33">
            <v>241336.67569387314</v>
          </cell>
          <cell r="V33">
            <v>239321.06306574575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273205.49814557994</v>
          </cell>
          <cell r="G41">
            <v>0</v>
          </cell>
          <cell r="K41">
            <v>269611.56177435763</v>
          </cell>
          <cell r="L41">
            <v>0</v>
          </cell>
          <cell r="P41">
            <v>269611.56177435763</v>
          </cell>
          <cell r="Q41">
            <v>0</v>
          </cell>
          <cell r="U41">
            <v>269611.56177435763</v>
          </cell>
          <cell r="V41">
            <v>0</v>
          </cell>
        </row>
        <row r="42">
          <cell r="F42">
            <v>122657.13464003996</v>
          </cell>
          <cell r="G42">
            <v>0</v>
          </cell>
          <cell r="K42">
            <v>132610.85468735968</v>
          </cell>
          <cell r="L42">
            <v>0</v>
          </cell>
          <cell r="P42">
            <v>132610.85468735968</v>
          </cell>
          <cell r="Q42">
            <v>0</v>
          </cell>
          <cell r="U42">
            <v>132610.85468735968</v>
          </cell>
          <cell r="V42">
            <v>0</v>
          </cell>
        </row>
        <row r="43">
          <cell r="F43">
            <v>273809.2050493799</v>
          </cell>
          <cell r="G43">
            <v>48735.39251030649</v>
          </cell>
          <cell r="K43">
            <v>242955.19676931179</v>
          </cell>
          <cell r="L43">
            <v>52015.609681719012</v>
          </cell>
          <cell r="P43">
            <v>242955.19676931179</v>
          </cell>
          <cell r="Q43">
            <v>52015.609681719012</v>
          </cell>
          <cell r="U43">
            <v>242955.19676931179</v>
          </cell>
          <cell r="V43">
            <v>52015.609681719012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72973.222206666658</v>
          </cell>
          <cell r="U44">
            <v>0</v>
          </cell>
          <cell r="V44">
            <v>145946.47887333334</v>
          </cell>
        </row>
        <row r="45">
          <cell r="F45">
            <v>153052.56862896003</v>
          </cell>
          <cell r="G45">
            <v>15084.147077999998</v>
          </cell>
          <cell r="K45">
            <v>151879.14017634964</v>
          </cell>
          <cell r="L45">
            <v>15084.108</v>
          </cell>
          <cell r="P45">
            <v>151879.14017634964</v>
          </cell>
          <cell r="Q45">
            <v>15084.108</v>
          </cell>
          <cell r="U45">
            <v>151879.14017634964</v>
          </cell>
          <cell r="V45">
            <v>15084.108</v>
          </cell>
        </row>
        <row r="47">
          <cell r="F47">
            <v>153634.69678493927</v>
          </cell>
          <cell r="G47">
            <v>0</v>
          </cell>
          <cell r="K47">
            <v>136588.22584198401</v>
          </cell>
          <cell r="L47">
            <v>0</v>
          </cell>
          <cell r="P47">
            <v>150756.71494547371</v>
          </cell>
          <cell r="Q47">
            <v>0</v>
          </cell>
          <cell r="U47">
            <v>208913.02828411601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966.32258596473594</v>
          </cell>
          <cell r="G50">
            <v>0</v>
          </cell>
          <cell r="K50">
            <v>877.33957680000015</v>
          </cell>
          <cell r="L50">
            <v>100000.20199999999</v>
          </cell>
          <cell r="P50">
            <v>877.33957680000015</v>
          </cell>
          <cell r="Q50">
            <v>200000.20199999999</v>
          </cell>
          <cell r="U50">
            <v>877.33957680000015</v>
          </cell>
          <cell r="V50">
            <v>200000.20199999999</v>
          </cell>
        </row>
        <row r="51">
          <cell r="F51">
            <v>10559.655206099998</v>
          </cell>
          <cell r="G51">
            <v>0</v>
          </cell>
          <cell r="K51">
            <v>10549.101614654028</v>
          </cell>
          <cell r="L51">
            <v>0</v>
          </cell>
          <cell r="P51">
            <v>10549.101614654028</v>
          </cell>
          <cell r="Q51">
            <v>0</v>
          </cell>
          <cell r="U51">
            <v>10549.101614654028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41865.171470420049</v>
          </cell>
          <cell r="G53">
            <v>0</v>
          </cell>
          <cell r="K53">
            <v>33146.301577422782</v>
          </cell>
          <cell r="L53">
            <v>0</v>
          </cell>
          <cell r="P53">
            <v>43629.071312670872</v>
          </cell>
          <cell r="Q53">
            <v>0</v>
          </cell>
          <cell r="U53">
            <v>74062.906754245138</v>
          </cell>
          <cell r="V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19050.16</v>
          </cell>
          <cell r="G58">
            <v>0</v>
          </cell>
          <cell r="K58">
            <v>40812.76</v>
          </cell>
          <cell r="L58">
            <v>0</v>
          </cell>
          <cell r="P58">
            <v>40812.76</v>
          </cell>
          <cell r="Q58">
            <v>0</v>
          </cell>
          <cell r="U58">
            <v>40812.76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-58.999999999097781</v>
          </cell>
          <cell r="G67">
            <v>0</v>
          </cell>
          <cell r="K67">
            <v>0</v>
          </cell>
          <cell r="L67">
            <v>0</v>
          </cell>
          <cell r="P67">
            <v>0</v>
          </cell>
          <cell r="Q67">
            <v>0</v>
          </cell>
          <cell r="U67">
            <v>0</v>
          </cell>
          <cell r="V67">
            <v>0</v>
          </cell>
        </row>
        <row r="68">
          <cell r="G68">
            <v>104874.14125113848</v>
          </cell>
          <cell r="L68">
            <v>101903.04820182396</v>
          </cell>
          <cell r="Q68">
            <v>104368.17408569774</v>
          </cell>
          <cell r="V68">
            <v>113227.1889637194</v>
          </cell>
        </row>
        <row r="69">
          <cell r="K69">
            <v>0</v>
          </cell>
          <cell r="L69">
            <v>0</v>
          </cell>
          <cell r="P69">
            <v>0</v>
          </cell>
          <cell r="Q69">
            <v>0</v>
          </cell>
          <cell r="U69">
            <v>0</v>
          </cell>
          <cell r="V69">
            <v>0</v>
          </cell>
        </row>
        <row r="102">
          <cell r="F102">
            <v>2364029.9781348691</v>
          </cell>
          <cell r="G102">
            <v>236402.99781348693</v>
          </cell>
          <cell r="K102">
            <v>2442063.8595888601</v>
          </cell>
          <cell r="L102">
            <v>244206.38595888601</v>
          </cell>
          <cell r="P102">
            <v>2413366.7569387313</v>
          </cell>
          <cell r="Q102">
            <v>241336.67569387314</v>
          </cell>
          <cell r="U102">
            <v>2393210.6306574573</v>
          </cell>
          <cell r="V102">
            <v>239321.06306574575</v>
          </cell>
        </row>
        <row r="103">
          <cell r="F103">
            <v>1048741.4125113848</v>
          </cell>
          <cell r="G103">
            <v>168693.68083944498</v>
          </cell>
          <cell r="K103">
            <v>1019030.4820182396</v>
          </cell>
          <cell r="L103">
            <v>269002.96788354299</v>
          </cell>
          <cell r="P103">
            <v>1043681.7408569773</v>
          </cell>
          <cell r="Q103">
            <v>444441.31597408338</v>
          </cell>
          <cell r="U103">
            <v>1132271.8896371939</v>
          </cell>
          <cell r="V103">
            <v>526273.58751877176</v>
          </cell>
        </row>
        <row r="111">
          <cell r="F111">
            <v>0</v>
          </cell>
          <cell r="G111">
            <v>0</v>
          </cell>
          <cell r="K111">
            <v>225742.76945372243</v>
          </cell>
          <cell r="L111">
            <v>0</v>
          </cell>
          <cell r="P111">
            <v>225742.76945372243</v>
          </cell>
          <cell r="Q111">
            <v>0</v>
          </cell>
          <cell r="U111">
            <v>225742.76945372243</v>
          </cell>
          <cell r="V111">
            <v>0</v>
          </cell>
        </row>
      </sheetData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0.83530000000000004</v>
          </cell>
        </row>
        <row r="57">
          <cell r="E57">
            <v>0</v>
          </cell>
        </row>
        <row r="58">
          <cell r="E58">
            <v>-4.2748177142806876E-2</v>
          </cell>
        </row>
        <row r="85">
          <cell r="E85">
            <v>1848.104</v>
          </cell>
        </row>
        <row r="86">
          <cell r="E86">
            <v>26.56881467803748</v>
          </cell>
        </row>
        <row r="87">
          <cell r="E87">
            <v>30.162319852330292</v>
          </cell>
        </row>
      </sheetData>
      <sheetData sheetId="2">
        <row r="45">
          <cell r="F45">
            <v>0.83530000000000004</v>
          </cell>
          <cell r="Q45">
            <v>0.83530000000000004</v>
          </cell>
          <cell r="AB45">
            <v>0.83530000000000004</v>
          </cell>
        </row>
        <row r="58">
          <cell r="E58">
            <v>0</v>
          </cell>
          <cell r="P58">
            <v>0</v>
          </cell>
          <cell r="AA58">
            <v>0</v>
          </cell>
        </row>
        <row r="59">
          <cell r="E59">
            <v>-4.2748177142806876E-2</v>
          </cell>
          <cell r="P59">
            <v>-4.2748177142806876E-2</v>
          </cell>
          <cell r="AA59">
            <v>-4.2748177142806876E-2</v>
          </cell>
        </row>
        <row r="86">
          <cell r="E86">
            <v>1848.104</v>
          </cell>
          <cell r="P86">
            <v>1848.104</v>
          </cell>
          <cell r="AA86">
            <v>1848.104</v>
          </cell>
        </row>
        <row r="87">
          <cell r="E87">
            <v>27.673638566431027</v>
          </cell>
          <cell r="P87">
            <v>28.572859527079594</v>
          </cell>
          <cell r="AA87">
            <v>29.204516456918608</v>
          </cell>
        </row>
        <row r="88">
          <cell r="E88">
            <v>30.162319852330292</v>
          </cell>
          <cell r="P88">
            <v>30.162319852330292</v>
          </cell>
          <cell r="AA88">
            <v>30.162319852330292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455849.52795485361</v>
          </cell>
          <cell r="G74">
            <v>76975.063798951465</v>
          </cell>
          <cell r="K74">
            <v>465949.61347361014</v>
          </cell>
          <cell r="L74">
            <v>78548.655266827118</v>
          </cell>
          <cell r="P74">
            <v>467468.16867199377</v>
          </cell>
          <cell r="Q74">
            <v>73818.535602199379</v>
          </cell>
          <cell r="U74">
            <v>479546.09003391291</v>
          </cell>
          <cell r="V74">
            <v>75139.871003391279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1E-3</v>
          </cell>
          <cell r="D83">
            <v>1E-3</v>
          </cell>
          <cell r="E83">
            <v>1E-3</v>
          </cell>
          <cell r="F83">
            <v>1E-3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6.6000000000000003E-2</v>
          </cell>
          <cell r="D87">
            <v>6.6000000000000003E-2</v>
          </cell>
          <cell r="E87">
            <v>6.6000000000000003E-2</v>
          </cell>
          <cell r="F87">
            <v>6.6000000000000003E-2</v>
          </cell>
        </row>
        <row r="91">
          <cell r="C91">
            <v>413066.28278020199</v>
          </cell>
          <cell r="D91">
            <v>377887.49970967288</v>
          </cell>
          <cell r="E91">
            <v>393227.35514035844</v>
          </cell>
          <cell r="F91">
            <v>391200.85861992376</v>
          </cell>
        </row>
        <row r="92">
          <cell r="C92">
            <v>98371.338511552487</v>
          </cell>
          <cell r="D92">
            <v>150168.66012466612</v>
          </cell>
          <cell r="E92">
            <v>146502.48168061269</v>
          </cell>
          <cell r="F92">
            <v>150085.84565426933</v>
          </cell>
        </row>
      </sheetData>
      <sheetData sheetId="17">
        <row r="7">
          <cell r="F7">
            <v>42160.155977940005</v>
          </cell>
          <cell r="G7">
            <v>0</v>
          </cell>
          <cell r="K7">
            <v>38023.212208372941</v>
          </cell>
          <cell r="L7">
            <v>0</v>
          </cell>
          <cell r="P7">
            <v>38023.212208372941</v>
          </cell>
          <cell r="Q7">
            <v>0</v>
          </cell>
          <cell r="U7">
            <v>38023.212208372941</v>
          </cell>
          <cell r="V7">
            <v>0</v>
          </cell>
        </row>
        <row r="8">
          <cell r="F8">
            <v>55452.822923838779</v>
          </cell>
          <cell r="G8">
            <v>0</v>
          </cell>
          <cell r="K8">
            <v>50059.550447711976</v>
          </cell>
          <cell r="L8">
            <v>0</v>
          </cell>
          <cell r="P8">
            <v>50059.550447711976</v>
          </cell>
          <cell r="Q8">
            <v>0</v>
          </cell>
          <cell r="U8">
            <v>50059.550447711976</v>
          </cell>
          <cell r="V8">
            <v>0</v>
          </cell>
        </row>
        <row r="9">
          <cell r="F9">
            <v>112201.54197983949</v>
          </cell>
          <cell r="G9">
            <v>0</v>
          </cell>
          <cell r="K9">
            <v>135370.08900020816</v>
          </cell>
          <cell r="L9">
            <v>0</v>
          </cell>
          <cell r="P9">
            <v>135370.08900020816</v>
          </cell>
          <cell r="Q9">
            <v>0</v>
          </cell>
          <cell r="U9">
            <v>135370.08900020816</v>
          </cell>
          <cell r="V9">
            <v>0</v>
          </cell>
        </row>
        <row r="10">
          <cell r="F10">
            <v>158595.16771097988</v>
          </cell>
          <cell r="G10">
            <v>0</v>
          </cell>
          <cell r="K10">
            <v>156109.83001763615</v>
          </cell>
          <cell r="L10">
            <v>0</v>
          </cell>
          <cell r="P10">
            <v>156109.83001763615</v>
          </cell>
          <cell r="Q10">
            <v>0</v>
          </cell>
          <cell r="U10">
            <v>156109.83001763615</v>
          </cell>
          <cell r="V10">
            <v>0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2891.7499999999995</v>
          </cell>
          <cell r="G12">
            <v>0</v>
          </cell>
          <cell r="K12">
            <v>5654.5</v>
          </cell>
          <cell r="L12">
            <v>0</v>
          </cell>
          <cell r="P12">
            <v>5654.5</v>
          </cell>
          <cell r="Q12">
            <v>0</v>
          </cell>
          <cell r="U12">
            <v>5654.5</v>
          </cell>
          <cell r="V12">
            <v>0</v>
          </cell>
        </row>
        <row r="13">
          <cell r="F13">
            <v>0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48040.88858705548</v>
          </cell>
          <cell r="G15">
            <v>0</v>
          </cell>
          <cell r="K15">
            <v>47992.895691364116</v>
          </cell>
          <cell r="L15">
            <v>0</v>
          </cell>
          <cell r="P15">
            <v>47992.895691364116</v>
          </cell>
          <cell r="Q15">
            <v>0</v>
          </cell>
          <cell r="U15">
            <v>47992.895691364116</v>
          </cell>
          <cell r="V15">
            <v>0</v>
          </cell>
        </row>
        <row r="16">
          <cell r="F16">
            <v>28824.533152233289</v>
          </cell>
          <cell r="G16">
            <v>0</v>
          </cell>
          <cell r="K16">
            <v>28795.737414818468</v>
          </cell>
          <cell r="L16">
            <v>0</v>
          </cell>
          <cell r="P16">
            <v>28795.737414818468</v>
          </cell>
          <cell r="Q16">
            <v>0</v>
          </cell>
          <cell r="U16">
            <v>28795.737414818468</v>
          </cell>
          <cell r="V16">
            <v>0</v>
          </cell>
        </row>
        <row r="18">
          <cell r="F18">
            <v>0.1</v>
          </cell>
          <cell r="G18">
            <v>0.1</v>
          </cell>
          <cell r="K18">
            <v>0.1</v>
          </cell>
          <cell r="L18">
            <v>0.1</v>
          </cell>
          <cell r="P18">
            <v>0.1</v>
          </cell>
          <cell r="Q18">
            <v>0.1</v>
          </cell>
          <cell r="U18">
            <v>0.1</v>
          </cell>
          <cell r="V18">
            <v>0.1</v>
          </cell>
        </row>
        <row r="19">
          <cell r="F19">
            <v>0.66</v>
          </cell>
          <cell r="G19">
            <v>0.66</v>
          </cell>
          <cell r="K19">
            <v>0.66</v>
          </cell>
          <cell r="L19">
            <v>0.66</v>
          </cell>
          <cell r="P19">
            <v>0.66</v>
          </cell>
          <cell r="Q19">
            <v>0.66</v>
          </cell>
          <cell r="U19">
            <v>0.66</v>
          </cell>
          <cell r="V19">
            <v>0.66</v>
          </cell>
        </row>
        <row r="20">
          <cell r="F20">
            <v>1189.5217564229997</v>
          </cell>
          <cell r="G20">
            <v>0</v>
          </cell>
          <cell r="K20">
            <v>1188.3334229999998</v>
          </cell>
          <cell r="L20">
            <v>0</v>
          </cell>
          <cell r="P20">
            <v>1188.3334229999998</v>
          </cell>
          <cell r="Q20">
            <v>0</v>
          </cell>
          <cell r="U20">
            <v>1188.3334229999998</v>
          </cell>
          <cell r="V20">
            <v>0</v>
          </cell>
        </row>
        <row r="21">
          <cell r="F21">
            <v>785.08435923917989</v>
          </cell>
          <cell r="G21">
            <v>0</v>
          </cell>
          <cell r="K21">
            <v>784.30005917999995</v>
          </cell>
          <cell r="L21">
            <v>0</v>
          </cell>
          <cell r="P21">
            <v>784.30005917999995</v>
          </cell>
          <cell r="Q21">
            <v>0</v>
          </cell>
          <cell r="U21">
            <v>784.30005917999995</v>
          </cell>
          <cell r="V21">
            <v>0</v>
          </cell>
        </row>
        <row r="32">
          <cell r="F32">
            <v>1842.2695640314996</v>
          </cell>
          <cell r="G32">
            <v>0</v>
          </cell>
          <cell r="K32">
            <v>1842.2695640314996</v>
          </cell>
          <cell r="L32">
            <v>0</v>
          </cell>
          <cell r="P32">
            <v>0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34353.409064515719</v>
          </cell>
          <cell r="L33">
            <v>35747.941376396222</v>
          </cell>
          <cell r="Q33">
            <v>35563.71441999307</v>
          </cell>
          <cell r="V33">
            <v>35563.71441999307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270.81054</v>
          </cell>
          <cell r="G41">
            <v>3837.4856519999994</v>
          </cell>
          <cell r="K41">
            <v>341.80466674569755</v>
          </cell>
          <cell r="L41">
            <v>4401.7860000000001</v>
          </cell>
          <cell r="P41">
            <v>341.80466674569755</v>
          </cell>
          <cell r="Q41">
            <v>4401.7860000000001</v>
          </cell>
          <cell r="U41">
            <v>341.80466674569755</v>
          </cell>
          <cell r="V41">
            <v>4401.7860000000001</v>
          </cell>
        </row>
        <row r="42">
          <cell r="F42">
            <v>25473.642994800026</v>
          </cell>
          <cell r="G42">
            <v>0</v>
          </cell>
          <cell r="K42">
            <v>26523.250066618031</v>
          </cell>
          <cell r="L42">
            <v>0</v>
          </cell>
          <cell r="P42">
            <v>26523.250066618031</v>
          </cell>
          <cell r="Q42">
            <v>0</v>
          </cell>
          <cell r="U42">
            <v>26523.250066618031</v>
          </cell>
          <cell r="V42">
            <v>0</v>
          </cell>
        </row>
        <row r="43">
          <cell r="F43">
            <v>37255.165267320102</v>
          </cell>
          <cell r="G43">
            <v>0</v>
          </cell>
          <cell r="K43">
            <v>33056.844640488656</v>
          </cell>
          <cell r="L43">
            <v>0</v>
          </cell>
          <cell r="P43">
            <v>33056.844640488656</v>
          </cell>
          <cell r="Q43">
            <v>0</v>
          </cell>
          <cell r="U43">
            <v>33056.844640488656</v>
          </cell>
          <cell r="V43">
            <v>0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0</v>
          </cell>
          <cell r="U44">
            <v>0</v>
          </cell>
          <cell r="V44">
            <v>0</v>
          </cell>
        </row>
        <row r="45">
          <cell r="F45">
            <v>13468.381066140002</v>
          </cell>
          <cell r="G45">
            <v>2784.3335520000001</v>
          </cell>
          <cell r="K45">
            <v>13365.12562125249</v>
          </cell>
          <cell r="L45">
            <v>2783.556</v>
          </cell>
          <cell r="P45">
            <v>13365.12562125249</v>
          </cell>
          <cell r="Q45">
            <v>2783.556</v>
          </cell>
          <cell r="U45">
            <v>13365.12562125249</v>
          </cell>
          <cell r="V45">
            <v>2783.556</v>
          </cell>
        </row>
        <row r="47">
          <cell r="F47">
            <v>20945.757646646765</v>
          </cell>
          <cell r="G47">
            <v>0</v>
          </cell>
          <cell r="K47">
            <v>18621.73021942077</v>
          </cell>
          <cell r="L47">
            <v>0</v>
          </cell>
          <cell r="P47">
            <v>20553.388530930155</v>
          </cell>
          <cell r="Q47">
            <v>0</v>
          </cell>
          <cell r="U47">
            <v>28482.118630998695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155.92057661980797</v>
          </cell>
          <cell r="G50">
            <v>19999.85988</v>
          </cell>
          <cell r="K50">
            <v>141.56276039999997</v>
          </cell>
          <cell r="L50">
            <v>19999.919999999998</v>
          </cell>
          <cell r="P50">
            <v>141.56276039999997</v>
          </cell>
          <cell r="Q50">
            <v>19999.919999999998</v>
          </cell>
          <cell r="U50">
            <v>141.56276039999997</v>
          </cell>
          <cell r="V50">
            <v>19999.919999999998</v>
          </cell>
        </row>
        <row r="51">
          <cell r="F51">
            <v>1261.1847448199999</v>
          </cell>
          <cell r="G51">
            <v>0</v>
          </cell>
          <cell r="K51">
            <v>1259.9242842959636</v>
          </cell>
          <cell r="L51">
            <v>0</v>
          </cell>
          <cell r="P51">
            <v>1259.9242842959636</v>
          </cell>
          <cell r="Q51">
            <v>0</v>
          </cell>
          <cell r="U51">
            <v>1259.9242842959636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10887.374473349744</v>
          </cell>
          <cell r="G53">
            <v>0</v>
          </cell>
          <cell r="K53">
            <v>9595.757450426303</v>
          </cell>
          <cell r="L53">
            <v>0</v>
          </cell>
          <cell r="P53">
            <v>11024.923901332038</v>
          </cell>
          <cell r="Q53">
            <v>0</v>
          </cell>
          <cell r="U53">
            <v>15174.115163182683</v>
          </cell>
          <cell r="V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2597.1999999999998</v>
          </cell>
          <cell r="G58">
            <v>0</v>
          </cell>
          <cell r="K58">
            <v>5564.2</v>
          </cell>
          <cell r="L58">
            <v>0</v>
          </cell>
          <cell r="P58">
            <v>5564.2</v>
          </cell>
          <cell r="Q58">
            <v>0</v>
          </cell>
          <cell r="U58">
            <v>5564.2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0</v>
          </cell>
          <cell r="G67">
            <v>0</v>
          </cell>
          <cell r="K67">
            <v>0</v>
          </cell>
          <cell r="L67">
            <v>0</v>
          </cell>
          <cell r="P67">
            <v>0</v>
          </cell>
          <cell r="Q67">
            <v>-113.54326500000003</v>
          </cell>
          <cell r="U67">
            <v>0</v>
          </cell>
          <cell r="V67">
            <v>0</v>
          </cell>
        </row>
        <row r="68">
          <cell r="G68">
            <v>11231.543730969646</v>
          </cell>
          <cell r="L68">
            <v>10847.019970964791</v>
          </cell>
          <cell r="Q68">
            <v>11183.102447206304</v>
          </cell>
          <cell r="V68">
            <v>12390.894583398222</v>
          </cell>
        </row>
        <row r="69">
          <cell r="K69">
            <v>0</v>
          </cell>
          <cell r="L69">
            <v>0</v>
          </cell>
          <cell r="P69">
            <v>0</v>
          </cell>
          <cell r="Q69">
            <v>0</v>
          </cell>
          <cell r="U69">
            <v>0</v>
          </cell>
          <cell r="V69">
            <v>0</v>
          </cell>
        </row>
        <row r="102">
          <cell r="F102">
            <v>343534.09064515715</v>
          </cell>
          <cell r="G102">
            <v>34353.409064515719</v>
          </cell>
          <cell r="K102">
            <v>357479.41376396222</v>
          </cell>
          <cell r="L102">
            <v>35747.941376396222</v>
          </cell>
          <cell r="P102">
            <v>355637.14419993071</v>
          </cell>
          <cell r="Q102">
            <v>35563.71441999307</v>
          </cell>
          <cell r="U102">
            <v>355637.14419993071</v>
          </cell>
          <cell r="V102">
            <v>35563.71441999307</v>
          </cell>
        </row>
        <row r="103">
          <cell r="F103">
            <v>112315.43730969646</v>
          </cell>
          <cell r="G103">
            <v>37853.222814969646</v>
          </cell>
          <cell r="K103">
            <v>108470.1997096479</v>
          </cell>
          <cell r="L103">
            <v>38032.281970964788</v>
          </cell>
          <cell r="P103">
            <v>111831.02447206303</v>
          </cell>
          <cell r="Q103">
            <v>38254.821182206302</v>
          </cell>
          <cell r="U103">
            <v>123908.94583398222</v>
          </cell>
          <cell r="V103">
            <v>39576.156583398217</v>
          </cell>
        </row>
        <row r="111">
          <cell r="F111">
            <v>0</v>
          </cell>
          <cell r="G111">
            <v>0</v>
          </cell>
          <cell r="K111">
            <v>36424.630130979109</v>
          </cell>
          <cell r="L111">
            <v>0</v>
          </cell>
          <cell r="P111">
            <v>36424.630130979109</v>
          </cell>
          <cell r="Q111">
            <v>0</v>
          </cell>
          <cell r="U111">
            <v>36424.630130979109</v>
          </cell>
          <cell r="V111">
            <v>0</v>
          </cell>
        </row>
      </sheetData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0.63619999999999988</v>
          </cell>
        </row>
        <row r="57">
          <cell r="E57">
            <v>-0.4</v>
          </cell>
        </row>
        <row r="58">
          <cell r="E58">
            <v>-1.2482823354848793E-2</v>
          </cell>
        </row>
        <row r="85">
          <cell r="E85">
            <v>14521.380999999999</v>
          </cell>
        </row>
        <row r="86">
          <cell r="E86">
            <v>45.916450832489069</v>
          </cell>
        </row>
        <row r="87">
          <cell r="E87">
            <v>38.507862899355302</v>
          </cell>
        </row>
      </sheetData>
      <sheetData sheetId="2">
        <row r="45">
          <cell r="F45">
            <v>0.63619999999999988</v>
          </cell>
          <cell r="Q45">
            <v>0.63619999999999988</v>
          </cell>
          <cell r="AB45">
            <v>0.63619999999999988</v>
          </cell>
        </row>
        <row r="58">
          <cell r="E58">
            <v>-0.4</v>
          </cell>
          <cell r="P58">
            <v>-0.4</v>
          </cell>
          <cell r="AA58">
            <v>-0.4</v>
          </cell>
        </row>
        <row r="59">
          <cell r="E59">
            <v>-1.2482823354848793E-2</v>
          </cell>
          <cell r="P59">
            <v>-1.2482823354848793E-2</v>
          </cell>
          <cell r="AA59">
            <v>-1.2482823354848793E-2</v>
          </cell>
        </row>
        <row r="86">
          <cell r="E86">
            <v>14521.380999999999</v>
          </cell>
          <cell r="P86">
            <v>14521.380999999999</v>
          </cell>
          <cell r="AA86">
            <v>14521.380999999999</v>
          </cell>
        </row>
        <row r="87">
          <cell r="E87">
            <v>48.876543457755297</v>
          </cell>
          <cell r="P87">
            <v>51.561051309835904</v>
          </cell>
          <cell r="AA87">
            <v>54.472739242860001</v>
          </cell>
        </row>
        <row r="88">
          <cell r="E88">
            <v>38.507862899355302</v>
          </cell>
          <cell r="P88">
            <v>38.507862899355302</v>
          </cell>
          <cell r="AA88">
            <v>38.507862899355302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6345512.6610875539</v>
          </cell>
          <cell r="G74">
            <v>1141864.0472192087</v>
          </cell>
          <cell r="K74">
            <v>6730029.1085258881</v>
          </cell>
          <cell r="L74">
            <v>1180164.8980663284</v>
          </cell>
          <cell r="P74">
            <v>6879213.5831038551</v>
          </cell>
          <cell r="Q74">
            <v>1343517.000139094</v>
          </cell>
          <cell r="U74">
            <v>7042449.944185283</v>
          </cell>
          <cell r="V74">
            <v>1319164.2737472367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2E-3</v>
          </cell>
          <cell r="D83">
            <v>2E-3</v>
          </cell>
          <cell r="E83">
            <v>2E-3</v>
          </cell>
          <cell r="F83">
            <v>2E-3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6.5000000000000002E-2</v>
          </cell>
          <cell r="D87">
            <v>6.5000000000000002E-2</v>
          </cell>
          <cell r="E87">
            <v>6.5000000000000002E-2</v>
          </cell>
          <cell r="F87">
            <v>6.5000000000000002E-2</v>
          </cell>
        </row>
        <row r="91">
          <cell r="C91">
            <v>4725451.2539890176</v>
          </cell>
          <cell r="D91">
            <v>4625641.0068136798</v>
          </cell>
          <cell r="E91">
            <v>4986578.0429100748</v>
          </cell>
          <cell r="F91">
            <v>5096245.8119150745</v>
          </cell>
        </row>
        <row r="92">
          <cell r="C92">
            <v>2372097.8411422027</v>
          </cell>
          <cell r="D92">
            <v>2861735.7014930826</v>
          </cell>
          <cell r="E92">
            <v>2923615.9636821416</v>
          </cell>
          <cell r="F92">
            <v>2826847.1255654348</v>
          </cell>
        </row>
      </sheetData>
      <sheetData sheetId="17">
        <row r="7">
          <cell r="F7">
            <v>638544.20538775821</v>
          </cell>
          <cell r="G7">
            <v>0</v>
          </cell>
          <cell r="K7">
            <v>827630.99840787775</v>
          </cell>
          <cell r="L7">
            <v>0</v>
          </cell>
          <cell r="P7">
            <v>827630.99840787775</v>
          </cell>
          <cell r="Q7">
            <v>0</v>
          </cell>
          <cell r="U7">
            <v>827630.99840787775</v>
          </cell>
          <cell r="V7">
            <v>0</v>
          </cell>
        </row>
        <row r="8">
          <cell r="F8">
            <v>1579850.4867111875</v>
          </cell>
          <cell r="G8">
            <v>0</v>
          </cell>
          <cell r="K8">
            <v>1456883.0531252522</v>
          </cell>
          <cell r="L8">
            <v>0</v>
          </cell>
          <cell r="P8">
            <v>1456883.0531252522</v>
          </cell>
          <cell r="Q8">
            <v>0</v>
          </cell>
          <cell r="U8">
            <v>1456883.0531252522</v>
          </cell>
          <cell r="V8">
            <v>0</v>
          </cell>
        </row>
        <row r="9">
          <cell r="F9">
            <v>801599.2400678593</v>
          </cell>
          <cell r="G9">
            <v>0</v>
          </cell>
          <cell r="K9">
            <v>957434.22339071811</v>
          </cell>
          <cell r="L9">
            <v>0</v>
          </cell>
          <cell r="P9">
            <v>957434.22339071811</v>
          </cell>
          <cell r="Q9">
            <v>0</v>
          </cell>
          <cell r="U9">
            <v>957434.22339071811</v>
          </cell>
          <cell r="V9">
            <v>0</v>
          </cell>
        </row>
        <row r="10">
          <cell r="F10">
            <v>1318795.2277928914</v>
          </cell>
          <cell r="G10">
            <v>0</v>
          </cell>
          <cell r="K10">
            <v>1477818.0714960443</v>
          </cell>
          <cell r="L10">
            <v>0</v>
          </cell>
          <cell r="P10">
            <v>1477818.0714960443</v>
          </cell>
          <cell r="Q10">
            <v>0</v>
          </cell>
          <cell r="U10">
            <v>1477818.0714960443</v>
          </cell>
          <cell r="V10">
            <v>0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38009.700000000004</v>
          </cell>
          <cell r="G12">
            <v>0</v>
          </cell>
          <cell r="K12">
            <v>74323.8</v>
          </cell>
          <cell r="L12">
            <v>0</v>
          </cell>
          <cell r="P12">
            <v>74323.8</v>
          </cell>
          <cell r="Q12">
            <v>0</v>
          </cell>
          <cell r="U12">
            <v>74323.8</v>
          </cell>
          <cell r="V12">
            <v>0</v>
          </cell>
        </row>
        <row r="13">
          <cell r="F13">
            <v>133796.67333333334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248171.32321818246</v>
          </cell>
          <cell r="G15">
            <v>0</v>
          </cell>
          <cell r="K15">
            <v>247923.39981836407</v>
          </cell>
          <cell r="L15">
            <v>0</v>
          </cell>
          <cell r="P15">
            <v>247923.39981836407</v>
          </cell>
          <cell r="Q15">
            <v>0</v>
          </cell>
          <cell r="U15">
            <v>247923.39981836407</v>
          </cell>
          <cell r="V15">
            <v>0</v>
          </cell>
        </row>
        <row r="16">
          <cell r="F16">
            <v>148902.79393090948</v>
          </cell>
          <cell r="G16">
            <v>0</v>
          </cell>
          <cell r="K16">
            <v>148754.03989101844</v>
          </cell>
          <cell r="L16">
            <v>0</v>
          </cell>
          <cell r="P16">
            <v>148754.03989101844</v>
          </cell>
          <cell r="Q16">
            <v>0</v>
          </cell>
          <cell r="U16">
            <v>148754.03989101844</v>
          </cell>
          <cell r="V16">
            <v>0</v>
          </cell>
        </row>
        <row r="18">
          <cell r="F18">
            <v>0.3</v>
          </cell>
          <cell r="G18">
            <v>0.3</v>
          </cell>
          <cell r="K18">
            <v>0.3</v>
          </cell>
          <cell r="L18">
            <v>0.3</v>
          </cell>
          <cell r="P18">
            <v>0.3</v>
          </cell>
          <cell r="Q18">
            <v>0.3</v>
          </cell>
          <cell r="U18">
            <v>0.3</v>
          </cell>
          <cell r="V18">
            <v>0.3</v>
          </cell>
        </row>
        <row r="19">
          <cell r="F19">
            <v>0.78</v>
          </cell>
          <cell r="G19">
            <v>0.78</v>
          </cell>
          <cell r="K19">
            <v>0.78</v>
          </cell>
          <cell r="L19">
            <v>0.78</v>
          </cell>
          <cell r="P19">
            <v>0.78</v>
          </cell>
          <cell r="Q19">
            <v>0.78</v>
          </cell>
          <cell r="U19">
            <v>0.78</v>
          </cell>
          <cell r="V19">
            <v>0.78</v>
          </cell>
        </row>
        <row r="20">
          <cell r="F20">
            <v>15894.556144466998</v>
          </cell>
          <cell r="G20">
            <v>0</v>
          </cell>
          <cell r="K20">
            <v>15878.677467</v>
          </cell>
          <cell r="L20">
            <v>0</v>
          </cell>
          <cell r="P20">
            <v>15878.677467</v>
          </cell>
          <cell r="Q20">
            <v>0</v>
          </cell>
          <cell r="U20">
            <v>15878.677467</v>
          </cell>
          <cell r="V20">
            <v>0</v>
          </cell>
        </row>
        <row r="21">
          <cell r="F21">
            <v>12397.75379268426</v>
          </cell>
          <cell r="G21">
            <v>0</v>
          </cell>
          <cell r="K21">
            <v>12385.368424259999</v>
          </cell>
          <cell r="L21">
            <v>0</v>
          </cell>
          <cell r="P21">
            <v>12385.368424259999</v>
          </cell>
          <cell r="Q21">
            <v>0</v>
          </cell>
          <cell r="U21">
            <v>12385.368424259999</v>
          </cell>
          <cell r="V21">
            <v>0</v>
          </cell>
        </row>
        <row r="32">
          <cell r="F32">
            <v>-144468.82573427129</v>
          </cell>
          <cell r="G32">
            <v>332.23099500000029</v>
          </cell>
          <cell r="K32">
            <v>-100000</v>
          </cell>
          <cell r="L32">
            <v>332.23099500000029</v>
          </cell>
          <cell r="P32">
            <v>0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420482.61598351639</v>
          </cell>
          <cell r="L33">
            <v>453295.07381046138</v>
          </cell>
          <cell r="Q33">
            <v>463295.07381046138</v>
          </cell>
          <cell r="V33">
            <v>463295.07381046138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856925.33934023441</v>
          </cell>
          <cell r="G41">
            <v>65254.609021602002</v>
          </cell>
          <cell r="K41">
            <v>874838.2851216899</v>
          </cell>
          <cell r="L41">
            <v>65189.419602000009</v>
          </cell>
          <cell r="P41">
            <v>874838.2851216899</v>
          </cell>
          <cell r="Q41">
            <v>65189.419602000009</v>
          </cell>
          <cell r="U41">
            <v>874838.2851216899</v>
          </cell>
          <cell r="V41">
            <v>65189.419602000009</v>
          </cell>
        </row>
        <row r="42">
          <cell r="F42">
            <v>245238.08124816004</v>
          </cell>
          <cell r="G42">
            <v>39878.24299538511</v>
          </cell>
          <cell r="K42">
            <v>259617.8566054863</v>
          </cell>
          <cell r="L42">
            <v>39838.404590794315</v>
          </cell>
          <cell r="P42">
            <v>259617.8566054863</v>
          </cell>
          <cell r="Q42">
            <v>39838.404590794315</v>
          </cell>
          <cell r="U42">
            <v>259617.8566054863</v>
          </cell>
          <cell r="V42">
            <v>39838.404590794315</v>
          </cell>
        </row>
        <row r="43">
          <cell r="F43">
            <v>478367.29126721766</v>
          </cell>
          <cell r="G43">
            <v>44962.476989124596</v>
          </cell>
          <cell r="K43">
            <v>430340.40110398433</v>
          </cell>
          <cell r="L43">
            <v>44917.559429694898</v>
          </cell>
          <cell r="P43">
            <v>430340.40110398433</v>
          </cell>
          <cell r="Q43">
            <v>44917.559429694898</v>
          </cell>
          <cell r="U43">
            <v>430340.40110398433</v>
          </cell>
          <cell r="V43">
            <v>44917.559429694898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0</v>
          </cell>
          <cell r="U44">
            <v>0</v>
          </cell>
          <cell r="V44">
            <v>0</v>
          </cell>
        </row>
        <row r="45">
          <cell r="F45">
            <v>223762.76530608005</v>
          </cell>
          <cell r="G45">
            <v>7217.4017915999993</v>
          </cell>
          <cell r="K45">
            <v>222047.23814544253</v>
          </cell>
          <cell r="L45">
            <v>7217.2056000000002</v>
          </cell>
          <cell r="P45">
            <v>222047.23814544253</v>
          </cell>
          <cell r="Q45">
            <v>7217.2056000000002</v>
          </cell>
          <cell r="U45">
            <v>222047.23814544253</v>
          </cell>
          <cell r="V45">
            <v>7217.2056000000002</v>
          </cell>
        </row>
        <row r="47">
          <cell r="F47">
            <v>275314.93539266876</v>
          </cell>
          <cell r="G47">
            <v>0</v>
          </cell>
          <cell r="K47">
            <v>244767.48651201447</v>
          </cell>
          <cell r="L47">
            <v>0</v>
          </cell>
          <cell r="P47">
            <v>270157.56273678434</v>
          </cell>
          <cell r="Q47">
            <v>0</v>
          </cell>
          <cell r="U47">
            <v>374374.26628466207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2083.4325608416316</v>
          </cell>
          <cell r="G50">
            <v>457757.5975589311</v>
          </cell>
          <cell r="K50">
            <v>1891.5814115999999</v>
          </cell>
          <cell r="L50">
            <v>457756.69010621903</v>
          </cell>
          <cell r="P50">
            <v>1891.5814115999999</v>
          </cell>
          <cell r="Q50">
            <v>198882.77809378004</v>
          </cell>
          <cell r="U50">
            <v>1891.5814115999999</v>
          </cell>
          <cell r="V50">
            <v>198692.43396417503</v>
          </cell>
        </row>
        <row r="51">
          <cell r="F51">
            <v>14809.505070359999</v>
          </cell>
          <cell r="G51">
            <v>0</v>
          </cell>
          <cell r="K51">
            <v>14794.704069477004</v>
          </cell>
          <cell r="L51">
            <v>0</v>
          </cell>
          <cell r="P51">
            <v>14794.704069477004</v>
          </cell>
          <cell r="Q51">
            <v>0</v>
          </cell>
          <cell r="U51">
            <v>14794.704069477004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96595.475609352492</v>
          </cell>
          <cell r="G53">
            <v>0</v>
          </cell>
          <cell r="K53">
            <v>85135.021727864136</v>
          </cell>
          <cell r="L53">
            <v>0</v>
          </cell>
          <cell r="P53">
            <v>103920.25145000182</v>
          </cell>
          <cell r="Q53">
            <v>0</v>
          </cell>
          <cell r="U53">
            <v>158457.99333832698</v>
          </cell>
          <cell r="V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34138.080000000002</v>
          </cell>
          <cell r="G58">
            <v>0</v>
          </cell>
          <cell r="K58">
            <v>73136.88</v>
          </cell>
          <cell r="L58">
            <v>0</v>
          </cell>
          <cell r="P58">
            <v>73136.88</v>
          </cell>
          <cell r="Q58">
            <v>0</v>
          </cell>
          <cell r="U58">
            <v>73136.88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-86548.404542525328</v>
          </cell>
          <cell r="G67">
            <v>-108089.7782411894</v>
          </cell>
          <cell r="K67">
            <v>-9491.0842762840039</v>
          </cell>
          <cell r="L67">
            <v>-108089.5231099689</v>
          </cell>
          <cell r="P67">
            <v>-4481.9156452246025</v>
          </cell>
          <cell r="Q67">
            <v>-87.371249999996508</v>
          </cell>
          <cell r="U67">
            <v>0</v>
          </cell>
          <cell r="V67">
            <v>0</v>
          </cell>
        </row>
        <row r="68">
          <cell r="G68">
            <v>214068.65012523902</v>
          </cell>
          <cell r="L68">
            <v>219707.83704212747</v>
          </cell>
          <cell r="Q68">
            <v>224626.28449992416</v>
          </cell>
          <cell r="V68">
            <v>240949.92060806692</v>
          </cell>
        </row>
        <row r="69">
          <cell r="K69">
            <v>0</v>
          </cell>
          <cell r="L69">
            <v>0</v>
          </cell>
          <cell r="P69">
            <v>0</v>
          </cell>
          <cell r="Q69">
            <v>0</v>
          </cell>
          <cell r="U69">
            <v>0</v>
          </cell>
          <cell r="V69">
            <v>0</v>
          </cell>
        </row>
        <row r="102">
          <cell r="F102">
            <v>4204826.1598351635</v>
          </cell>
          <cell r="G102">
            <v>420814.84697851638</v>
          </cell>
          <cell r="K102">
            <v>4532950.7381046135</v>
          </cell>
          <cell r="L102">
            <v>453627.30480546138</v>
          </cell>
          <cell r="P102">
            <v>4632950.7381046135</v>
          </cell>
          <cell r="Q102">
            <v>463295.07381046138</v>
          </cell>
          <cell r="U102">
            <v>4632950.7381046135</v>
          </cell>
          <cell r="V102">
            <v>463295.07381046138</v>
          </cell>
        </row>
        <row r="103">
          <cell r="F103">
            <v>2140686.50125239</v>
          </cell>
          <cell r="G103">
            <v>721049.20024069236</v>
          </cell>
          <cell r="K103">
            <v>2197078.3704212746</v>
          </cell>
          <cell r="L103">
            <v>726537.59326086694</v>
          </cell>
          <cell r="P103">
            <v>2246262.8449992416</v>
          </cell>
          <cell r="Q103">
            <v>580584.2805661934</v>
          </cell>
          <cell r="U103">
            <v>2409499.2060806691</v>
          </cell>
          <cell r="V103">
            <v>596804.94379473117</v>
          </cell>
        </row>
        <row r="111">
          <cell r="F111">
            <v>0</v>
          </cell>
          <cell r="G111">
            <v>0</v>
          </cell>
          <cell r="K111">
            <v>486711.00426044926</v>
          </cell>
          <cell r="L111">
            <v>0</v>
          </cell>
          <cell r="P111">
            <v>486711.00426044926</v>
          </cell>
          <cell r="Q111">
            <v>0</v>
          </cell>
          <cell r="U111">
            <v>486711.00426044926</v>
          </cell>
          <cell r="V111">
            <v>0</v>
          </cell>
        </row>
      </sheetData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</sheetNames>
    <sheetDataSet>
      <sheetData sheetId="0"/>
      <sheetData sheetId="1">
        <row r="44">
          <cell r="F44">
            <v>0.82430000000000014</v>
          </cell>
        </row>
        <row r="57">
          <cell r="E57">
            <v>0</v>
          </cell>
        </row>
        <row r="58">
          <cell r="E58">
            <v>-2.0358885081704026E-2</v>
          </cell>
        </row>
        <row r="85">
          <cell r="E85">
            <v>5615.22</v>
          </cell>
        </row>
        <row r="86">
          <cell r="E86">
            <v>29.508324416763273</v>
          </cell>
        </row>
        <row r="87">
          <cell r="E87">
            <v>29.750295413264624</v>
          </cell>
        </row>
      </sheetData>
      <sheetData sheetId="2">
        <row r="45">
          <cell r="F45">
            <v>0.82430000000000014</v>
          </cell>
          <cell r="Q45">
            <v>0.82430000000000014</v>
          </cell>
          <cell r="AB45">
            <v>0.82430000000000014</v>
          </cell>
        </row>
        <row r="58">
          <cell r="E58">
            <v>0</v>
          </cell>
          <cell r="P58">
            <v>0</v>
          </cell>
          <cell r="AA58">
            <v>0</v>
          </cell>
        </row>
        <row r="59">
          <cell r="E59">
            <v>-2.0358885081704026E-2</v>
          </cell>
          <cell r="P59">
            <v>-2.0358885081704026E-2</v>
          </cell>
          <cell r="AA59">
            <v>-2.0358885081704026E-2</v>
          </cell>
        </row>
        <row r="86">
          <cell r="E86">
            <v>5615.22</v>
          </cell>
          <cell r="P86">
            <v>5615.22</v>
          </cell>
          <cell r="AA86">
            <v>5615.22</v>
          </cell>
        </row>
        <row r="87">
          <cell r="E87">
            <v>30.036403494895261</v>
          </cell>
          <cell r="P87">
            <v>30.409312855086444</v>
          </cell>
          <cell r="AA87">
            <v>30.935892952390358</v>
          </cell>
        </row>
        <row r="88">
          <cell r="E88">
            <v>29.750295413264624</v>
          </cell>
          <cell r="P88">
            <v>29.750295413264624</v>
          </cell>
          <cell r="AA88">
            <v>29.750295413264624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</sheetData>
      <sheetData sheetId="12"/>
      <sheetData sheetId="13">
        <row r="16">
          <cell r="C16" t="str">
            <v>COMPILAZIONE COMPLETATA CORRETTAMENTE</v>
          </cell>
          <cell r="H16" t="str">
            <v>COMPILAZIONE COMPLETATA CORRETTAMENTE</v>
          </cell>
          <cell r="M16" t="str">
            <v>COMPILAZIONE COMPLETATA CORRETTAMENTE</v>
          </cell>
          <cell r="R16" t="str">
            <v>COMPILAZIONE COMPLETATA CORRETTAMENTE</v>
          </cell>
        </row>
      </sheetData>
      <sheetData sheetId="14"/>
      <sheetData sheetId="15"/>
      <sheetData sheetId="16">
        <row r="74">
          <cell r="F74">
            <v>1477844.4301721619</v>
          </cell>
          <cell r="G74">
            <v>260265.50681168496</v>
          </cell>
          <cell r="K74">
            <v>1504178.7946556488</v>
          </cell>
          <cell r="L74">
            <v>377296.27198802662</v>
          </cell>
          <cell r="P74">
            <v>1513487.2164398087</v>
          </cell>
          <cell r="Q74">
            <v>350075.62573398091</v>
          </cell>
          <cell r="U74">
            <v>1552024.2120410951</v>
          </cell>
          <cell r="V74">
            <v>351520.69404410949</v>
          </cell>
        </row>
        <row r="82">
          <cell r="C82">
            <v>1.7000000000000001E-2</v>
          </cell>
          <cell r="D82">
            <v>1.7000000000000001E-2</v>
          </cell>
          <cell r="E82">
            <v>1.7000000000000001E-2</v>
          </cell>
          <cell r="F82">
            <v>1.7000000000000001E-2</v>
          </cell>
        </row>
        <row r="83">
          <cell r="C83">
            <v>1E-3</v>
          </cell>
          <cell r="D83">
            <v>2E-3</v>
          </cell>
          <cell r="E83">
            <v>2E-3</v>
          </cell>
          <cell r="F83">
            <v>2E-3</v>
          </cell>
        </row>
        <row r="84">
          <cell r="C84">
            <v>0.03</v>
          </cell>
          <cell r="D84">
            <v>0.03</v>
          </cell>
          <cell r="E84">
            <v>0.03</v>
          </cell>
          <cell r="F84">
            <v>0.03</v>
          </cell>
        </row>
        <row r="85">
          <cell r="C85">
            <v>0.02</v>
          </cell>
          <cell r="D85">
            <v>0.02</v>
          </cell>
          <cell r="E85">
            <v>0.02</v>
          </cell>
          <cell r="F85">
            <v>0.02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6.6000000000000003E-2</v>
          </cell>
          <cell r="D87">
            <v>6.5000000000000002E-2</v>
          </cell>
          <cell r="E87">
            <v>6.5000000000000002E-2</v>
          </cell>
          <cell r="F87">
            <v>6.5000000000000002E-2</v>
          </cell>
        </row>
        <row r="91">
          <cell r="C91">
            <v>1230553.2330660603</v>
          </cell>
          <cell r="D91">
            <v>1124360.1136769699</v>
          </cell>
          <cell r="E91">
            <v>1168103.9129303149</v>
          </cell>
          <cell r="F91">
            <v>1166547.4635639677</v>
          </cell>
        </row>
        <row r="92">
          <cell r="C92">
            <v>456056.90325999731</v>
          </cell>
          <cell r="D92">
            <v>583189.70362441521</v>
          </cell>
          <cell r="E92">
            <v>569014.53531089891</v>
          </cell>
          <cell r="F92">
            <v>618742.50735982193</v>
          </cell>
        </row>
      </sheetData>
      <sheetData sheetId="17">
        <row r="7">
          <cell r="F7">
            <v>109266.56646905997</v>
          </cell>
          <cell r="G7">
            <v>0</v>
          </cell>
          <cell r="K7">
            <v>98460.27424537811</v>
          </cell>
          <cell r="L7">
            <v>0</v>
          </cell>
          <cell r="P7">
            <v>98460.27424537811</v>
          </cell>
          <cell r="Q7">
            <v>0</v>
          </cell>
          <cell r="U7">
            <v>98460.27424537811</v>
          </cell>
          <cell r="V7">
            <v>0</v>
          </cell>
        </row>
        <row r="8">
          <cell r="F8">
            <v>206103.62708389771</v>
          </cell>
          <cell r="G8">
            <v>0</v>
          </cell>
          <cell r="K8">
            <v>186006.3686524049</v>
          </cell>
          <cell r="L8">
            <v>0</v>
          </cell>
          <cell r="P8">
            <v>186006.3686524049</v>
          </cell>
          <cell r="Q8">
            <v>0</v>
          </cell>
          <cell r="U8">
            <v>186006.3686524049</v>
          </cell>
          <cell r="V8">
            <v>0</v>
          </cell>
        </row>
        <row r="9">
          <cell r="F9">
            <v>329637.60180809064</v>
          </cell>
          <cell r="G9">
            <v>0</v>
          </cell>
          <cell r="K9">
            <v>397553.58643872978</v>
          </cell>
          <cell r="L9">
            <v>0</v>
          </cell>
          <cell r="P9">
            <v>397553.58643872978</v>
          </cell>
          <cell r="Q9">
            <v>0</v>
          </cell>
          <cell r="U9">
            <v>397553.58643872978</v>
          </cell>
          <cell r="V9">
            <v>0</v>
          </cell>
        </row>
        <row r="10">
          <cell r="F10">
            <v>447297.24735696003</v>
          </cell>
          <cell r="G10">
            <v>0</v>
          </cell>
          <cell r="K10">
            <v>441156.08319342847</v>
          </cell>
          <cell r="L10">
            <v>0</v>
          </cell>
          <cell r="P10">
            <v>441156.08319342847</v>
          </cell>
          <cell r="Q10">
            <v>0</v>
          </cell>
          <cell r="U10">
            <v>441156.08319342847</v>
          </cell>
          <cell r="V10">
            <v>0</v>
          </cell>
        </row>
        <row r="11">
          <cell r="F11">
            <v>0</v>
          </cell>
          <cell r="G11">
            <v>0</v>
          </cell>
          <cell r="K11">
            <v>0</v>
          </cell>
          <cell r="L11">
            <v>0</v>
          </cell>
          <cell r="P11">
            <v>0</v>
          </cell>
          <cell r="Q11">
            <v>0</v>
          </cell>
          <cell r="U11">
            <v>0</v>
          </cell>
          <cell r="V11">
            <v>0</v>
          </cell>
        </row>
        <row r="12">
          <cell r="F12">
            <v>9226.6999999999989</v>
          </cell>
          <cell r="G12">
            <v>0</v>
          </cell>
          <cell r="K12">
            <v>18041.8</v>
          </cell>
          <cell r="L12">
            <v>0</v>
          </cell>
          <cell r="P12">
            <v>18041.8</v>
          </cell>
          <cell r="Q12">
            <v>0</v>
          </cell>
          <cell r="U12">
            <v>18041.8</v>
          </cell>
          <cell r="V12">
            <v>0</v>
          </cell>
        </row>
        <row r="13">
          <cell r="F13">
            <v>0</v>
          </cell>
          <cell r="G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U13">
            <v>0</v>
          </cell>
          <cell r="V13">
            <v>0</v>
          </cell>
        </row>
        <row r="14">
          <cell r="F14">
            <v>0.6</v>
          </cell>
          <cell r="G14">
            <v>0.6</v>
          </cell>
          <cell r="K14">
            <v>0.6</v>
          </cell>
          <cell r="L14">
            <v>0.6</v>
          </cell>
          <cell r="P14">
            <v>0.6</v>
          </cell>
          <cell r="Q14">
            <v>0.6</v>
          </cell>
          <cell r="U14">
            <v>0.6</v>
          </cell>
          <cell r="V14">
            <v>0.6</v>
          </cell>
        </row>
        <row r="15">
          <cell r="F15">
            <v>131044.68418691569</v>
          </cell>
          <cell r="G15">
            <v>0</v>
          </cell>
          <cell r="K15">
            <v>130913.7704164992</v>
          </cell>
          <cell r="L15">
            <v>0</v>
          </cell>
          <cell r="P15">
            <v>130913.7704164992</v>
          </cell>
          <cell r="Q15">
            <v>0</v>
          </cell>
          <cell r="U15">
            <v>130913.7704164992</v>
          </cell>
          <cell r="V15">
            <v>0</v>
          </cell>
        </row>
        <row r="16">
          <cell r="F16">
            <v>78626.810512149415</v>
          </cell>
          <cell r="G16">
            <v>0</v>
          </cell>
          <cell r="K16">
            <v>78548.262249899519</v>
          </cell>
          <cell r="L16">
            <v>0</v>
          </cell>
          <cell r="P16">
            <v>78548.262249899519</v>
          </cell>
          <cell r="Q16">
            <v>0</v>
          </cell>
          <cell r="U16">
            <v>78548.262249899519</v>
          </cell>
          <cell r="V16">
            <v>0</v>
          </cell>
        </row>
        <row r="18">
          <cell r="F18">
            <v>0.1</v>
          </cell>
          <cell r="G18">
            <v>0.1</v>
          </cell>
          <cell r="K18">
            <v>0.1</v>
          </cell>
          <cell r="L18">
            <v>0.1</v>
          </cell>
          <cell r="P18">
            <v>0.1</v>
          </cell>
          <cell r="Q18">
            <v>0.1</v>
          </cell>
          <cell r="U18">
            <v>0.1</v>
          </cell>
          <cell r="V18">
            <v>0.1</v>
          </cell>
        </row>
        <row r="19">
          <cell r="F19">
            <v>0.66</v>
          </cell>
          <cell r="G19">
            <v>0.66</v>
          </cell>
          <cell r="K19">
            <v>0.66</v>
          </cell>
          <cell r="L19">
            <v>0.66</v>
          </cell>
          <cell r="P19">
            <v>0.66</v>
          </cell>
          <cell r="Q19">
            <v>0.66</v>
          </cell>
          <cell r="U19">
            <v>0.66</v>
          </cell>
          <cell r="V19">
            <v>0.66</v>
          </cell>
        </row>
        <row r="20">
          <cell r="F20">
            <v>3294.4367986529996</v>
          </cell>
          <cell r="G20">
            <v>0</v>
          </cell>
          <cell r="K20">
            <v>3291.145653</v>
          </cell>
          <cell r="L20">
            <v>0</v>
          </cell>
          <cell r="P20">
            <v>3291.145653</v>
          </cell>
          <cell r="Q20">
            <v>0</v>
          </cell>
          <cell r="U20">
            <v>3291.145653</v>
          </cell>
          <cell r="V20">
            <v>0</v>
          </cell>
        </row>
        <row r="21">
          <cell r="F21">
            <v>2174.32828711098</v>
          </cell>
          <cell r="G21">
            <v>0</v>
          </cell>
          <cell r="K21">
            <v>2172.1561309799999</v>
          </cell>
          <cell r="L21">
            <v>0</v>
          </cell>
          <cell r="P21">
            <v>2172.1561309799999</v>
          </cell>
          <cell r="Q21">
            <v>0</v>
          </cell>
          <cell r="U21">
            <v>2172.1561309799999</v>
          </cell>
          <cell r="V21">
            <v>0</v>
          </cell>
        </row>
        <row r="32">
          <cell r="F32">
            <v>1414.9539694065024</v>
          </cell>
          <cell r="G32">
            <v>0</v>
          </cell>
          <cell r="K32">
            <v>1414.9539694065024</v>
          </cell>
          <cell r="L32">
            <v>0</v>
          </cell>
          <cell r="P32">
            <v>0</v>
          </cell>
          <cell r="Q32">
            <v>0</v>
          </cell>
          <cell r="U32">
            <v>0</v>
          </cell>
          <cell r="V32">
            <v>0</v>
          </cell>
        </row>
        <row r="33">
          <cell r="G33">
            <v>102214.55578881544</v>
          </cell>
          <cell r="L33">
            <v>106191.26481184681</v>
          </cell>
          <cell r="Q33">
            <v>106049.76941490616</v>
          </cell>
          <cell r="V33">
            <v>106049.76941490616</v>
          </cell>
        </row>
        <row r="34">
          <cell r="K34">
            <v>0</v>
          </cell>
          <cell r="L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</row>
        <row r="41">
          <cell r="F41">
            <v>105151.55016365997</v>
          </cell>
          <cell r="G41">
            <v>15992.579529927001</v>
          </cell>
          <cell r="K41">
            <v>103931.91369325355</v>
          </cell>
          <cell r="L41">
            <v>15901.840200000001</v>
          </cell>
          <cell r="P41">
            <v>103931.91369325355</v>
          </cell>
          <cell r="Q41">
            <v>15901.840200000001</v>
          </cell>
          <cell r="U41">
            <v>103931.91369325355</v>
          </cell>
          <cell r="V41">
            <v>15901.840200000001</v>
          </cell>
        </row>
        <row r="42">
          <cell r="F42">
            <v>70668.883024739989</v>
          </cell>
          <cell r="G42">
            <v>8104.0956796799983</v>
          </cell>
          <cell r="K42">
            <v>74121.733453958223</v>
          </cell>
          <cell r="L42">
            <v>8795.3155199999983</v>
          </cell>
          <cell r="P42">
            <v>74121.733453958223</v>
          </cell>
          <cell r="Q42">
            <v>8795.3155199999983</v>
          </cell>
          <cell r="U42">
            <v>74121.733453958223</v>
          </cell>
          <cell r="V42">
            <v>8795.3155199999983</v>
          </cell>
        </row>
        <row r="43">
          <cell r="F43">
            <v>118125.89256468005</v>
          </cell>
          <cell r="G43">
            <v>0</v>
          </cell>
          <cell r="K43">
            <v>104812.38400959724</v>
          </cell>
          <cell r="L43">
            <v>0</v>
          </cell>
          <cell r="P43">
            <v>104812.38400959724</v>
          </cell>
          <cell r="Q43">
            <v>0</v>
          </cell>
          <cell r="U43">
            <v>104812.38400959724</v>
          </cell>
          <cell r="V43">
            <v>0</v>
          </cell>
        </row>
        <row r="44">
          <cell r="F44">
            <v>0</v>
          </cell>
          <cell r="G44">
            <v>0</v>
          </cell>
          <cell r="K44">
            <v>0</v>
          </cell>
          <cell r="L44">
            <v>0</v>
          </cell>
          <cell r="P44">
            <v>0</v>
          </cell>
          <cell r="Q44">
            <v>37932.258719999998</v>
          </cell>
          <cell r="U44">
            <v>0</v>
          </cell>
          <cell r="V44">
            <v>75864.378720000008</v>
          </cell>
        </row>
        <row r="45">
          <cell r="F45">
            <v>52726.441027259985</v>
          </cell>
          <cell r="G45">
            <v>7824.6192023999984</v>
          </cell>
          <cell r="K45">
            <v>52322.209192376708</v>
          </cell>
          <cell r="L45">
            <v>7824.8184000000001</v>
          </cell>
          <cell r="P45">
            <v>52322.209192376708</v>
          </cell>
          <cell r="Q45">
            <v>7824.8184000000001</v>
          </cell>
          <cell r="U45">
            <v>52322.209192376708</v>
          </cell>
          <cell r="V45">
            <v>7824.8184000000001</v>
          </cell>
        </row>
        <row r="47">
          <cell r="F47">
            <v>66831.580212091518</v>
          </cell>
          <cell r="G47">
            <v>0</v>
          </cell>
          <cell r="K47">
            <v>59416.311304756484</v>
          </cell>
          <cell r="L47">
            <v>0</v>
          </cell>
          <cell r="P47">
            <v>65579.648987060835</v>
          </cell>
          <cell r="Q47">
            <v>0</v>
          </cell>
          <cell r="U47">
            <v>90877.829678442329</v>
          </cell>
          <cell r="V47">
            <v>0</v>
          </cell>
        </row>
        <row r="49">
          <cell r="F49">
            <v>0</v>
          </cell>
          <cell r="G49">
            <v>0</v>
          </cell>
          <cell r="K49">
            <v>0</v>
          </cell>
          <cell r="L49">
            <v>0</v>
          </cell>
          <cell r="P49">
            <v>0</v>
          </cell>
          <cell r="Q49">
            <v>0</v>
          </cell>
          <cell r="U49">
            <v>0</v>
          </cell>
          <cell r="V49">
            <v>0</v>
          </cell>
        </row>
        <row r="50">
          <cell r="F50">
            <v>431.82941590588786</v>
          </cell>
          <cell r="G50">
            <v>49999.649699999994</v>
          </cell>
          <cell r="K50">
            <v>392.0647644</v>
          </cell>
          <cell r="L50">
            <v>49999.8</v>
          </cell>
          <cell r="P50">
            <v>392.0647644</v>
          </cell>
          <cell r="Q50">
            <v>49999.8</v>
          </cell>
          <cell r="U50">
            <v>392.0647644</v>
          </cell>
          <cell r="V50">
            <v>49999.8</v>
          </cell>
        </row>
        <row r="51">
          <cell r="F51">
            <v>4755.4631724599994</v>
          </cell>
          <cell r="G51">
            <v>0</v>
          </cell>
          <cell r="K51">
            <v>4750.7104400573808</v>
          </cell>
          <cell r="L51">
            <v>0</v>
          </cell>
          <cell r="P51">
            <v>4750.7104400573808</v>
          </cell>
          <cell r="Q51">
            <v>0</v>
          </cell>
          <cell r="U51">
            <v>4750.7104400573808</v>
          </cell>
          <cell r="V51">
            <v>0</v>
          </cell>
        </row>
        <row r="52">
          <cell r="F52">
            <v>0</v>
          </cell>
          <cell r="G52">
            <v>0</v>
          </cell>
          <cell r="K52">
            <v>0</v>
          </cell>
          <cell r="L52">
            <v>0</v>
          </cell>
          <cell r="P52">
            <v>0</v>
          </cell>
          <cell r="Q52">
            <v>0</v>
          </cell>
          <cell r="U52">
            <v>0</v>
          </cell>
          <cell r="V52">
            <v>0</v>
          </cell>
        </row>
        <row r="53">
          <cell r="F53">
            <v>28720.352703210108</v>
          </cell>
          <cell r="G53">
            <v>0</v>
          </cell>
          <cell r="K53">
            <v>24765.139678781263</v>
          </cell>
          <cell r="L53">
            <v>0</v>
          </cell>
          <cell r="P53">
            <v>29325.177750043291</v>
          </cell>
          <cell r="Q53">
            <v>0</v>
          </cell>
          <cell r="U53">
            <v>42563.99265994814</v>
          </cell>
          <cell r="V53">
            <v>0</v>
          </cell>
        </row>
        <row r="54">
          <cell r="F54">
            <v>0</v>
          </cell>
          <cell r="G54">
            <v>0</v>
          </cell>
          <cell r="K54">
            <v>0</v>
          </cell>
          <cell r="L54">
            <v>0</v>
          </cell>
          <cell r="P54">
            <v>0</v>
          </cell>
          <cell r="Q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G55">
            <v>0</v>
          </cell>
          <cell r="K55">
            <v>0</v>
          </cell>
          <cell r="L55">
            <v>0</v>
          </cell>
          <cell r="P55">
            <v>0</v>
          </cell>
          <cell r="Q55">
            <v>0</v>
          </cell>
          <cell r="U55">
            <v>0</v>
          </cell>
          <cell r="V55">
            <v>0</v>
          </cell>
        </row>
        <row r="57">
          <cell r="F57">
            <v>0</v>
          </cell>
          <cell r="G57">
            <v>0</v>
          </cell>
          <cell r="K57">
            <v>0</v>
          </cell>
          <cell r="L57">
            <v>0</v>
          </cell>
          <cell r="P57">
            <v>0</v>
          </cell>
          <cell r="Q57">
            <v>0</v>
          </cell>
          <cell r="U57">
            <v>0</v>
          </cell>
          <cell r="V57">
            <v>0</v>
          </cell>
        </row>
        <row r="58">
          <cell r="F58">
            <v>8286.8799999999992</v>
          </cell>
          <cell r="G58">
            <v>0</v>
          </cell>
          <cell r="K58">
            <v>17753.68</v>
          </cell>
          <cell r="L58">
            <v>0</v>
          </cell>
          <cell r="P58">
            <v>17753.68</v>
          </cell>
          <cell r="Q58">
            <v>0</v>
          </cell>
          <cell r="U58">
            <v>17753.68</v>
          </cell>
          <cell r="V58">
            <v>0</v>
          </cell>
        </row>
        <row r="59">
          <cell r="F59">
            <v>0</v>
          </cell>
          <cell r="G59">
            <v>0</v>
          </cell>
          <cell r="K59">
            <v>0</v>
          </cell>
          <cell r="L59">
            <v>0</v>
          </cell>
          <cell r="P59">
            <v>0</v>
          </cell>
          <cell r="Q59">
            <v>0</v>
          </cell>
          <cell r="U59">
            <v>0</v>
          </cell>
          <cell r="V59">
            <v>0</v>
          </cell>
        </row>
        <row r="67">
          <cell r="F67">
            <v>0</v>
          </cell>
          <cell r="G67">
            <v>0</v>
          </cell>
          <cell r="K67">
            <v>0</v>
          </cell>
          <cell r="L67">
            <v>0</v>
          </cell>
          <cell r="P67">
            <v>0</v>
          </cell>
          <cell r="Q67">
            <v>0</v>
          </cell>
          <cell r="U67">
            <v>0</v>
          </cell>
          <cell r="V67">
            <v>0</v>
          </cell>
        </row>
        <row r="68">
          <cell r="G68">
            <v>45569.887228400752</v>
          </cell>
          <cell r="L68">
            <v>44226.614653718083</v>
          </cell>
          <cell r="Q68">
            <v>45298.952229074726</v>
          </cell>
          <cell r="V68">
            <v>49152.651789203359</v>
          </cell>
        </row>
        <row r="69">
          <cell r="K69">
            <v>0</v>
          </cell>
          <cell r="L69">
            <v>0</v>
          </cell>
          <cell r="P69">
            <v>0</v>
          </cell>
          <cell r="Q69">
            <v>0</v>
          </cell>
          <cell r="U69">
            <v>0</v>
          </cell>
          <cell r="V69">
            <v>0</v>
          </cell>
        </row>
        <row r="102">
          <cell r="F102">
            <v>1022145.5578881544</v>
          </cell>
          <cell r="G102">
            <v>102214.55578881544</v>
          </cell>
          <cell r="K102">
            <v>1061912.648118468</v>
          </cell>
          <cell r="L102">
            <v>106191.26481184681</v>
          </cell>
          <cell r="P102">
            <v>1060497.6941490616</v>
          </cell>
          <cell r="Q102">
            <v>106049.76941490616</v>
          </cell>
          <cell r="U102">
            <v>1060497.6941490616</v>
          </cell>
          <cell r="V102">
            <v>106049.76941490616</v>
          </cell>
        </row>
        <row r="103">
          <cell r="F103">
            <v>455698.87228400749</v>
          </cell>
          <cell r="G103">
            <v>127490.83134040773</v>
          </cell>
          <cell r="K103">
            <v>442266.14653718082</v>
          </cell>
          <cell r="L103">
            <v>126748.38877371809</v>
          </cell>
          <cell r="P103">
            <v>452989.52229074721</v>
          </cell>
          <cell r="Q103">
            <v>165752.98506907473</v>
          </cell>
          <cell r="U103">
            <v>491526.51789203356</v>
          </cell>
          <cell r="V103">
            <v>207538.8046292034</v>
          </cell>
        </row>
        <row r="111">
          <cell r="F111">
            <v>0</v>
          </cell>
          <cell r="G111">
            <v>0</v>
          </cell>
          <cell r="K111">
            <v>100879.73694711499</v>
          </cell>
          <cell r="L111">
            <v>0</v>
          </cell>
          <cell r="P111">
            <v>100879.73694711499</v>
          </cell>
          <cell r="Q111">
            <v>0</v>
          </cell>
          <cell r="U111">
            <v>100879.73694711499</v>
          </cell>
          <cell r="V111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E62" zoomScale="70" zoomScaleNormal="70" zoomScalePageLayoutView="70" workbookViewId="0">
      <selection activeCell="A44" activeCellId="1" sqref="A20:XFD20 A44:XFD44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1</v>
      </c>
      <c r="E4" s="152"/>
      <c r="F4" s="153"/>
      <c r="G4" s="151" t="s">
        <v>1</v>
      </c>
      <c r="H4" s="152"/>
      <c r="I4" s="153"/>
      <c r="J4" s="151" t="s">
        <v>1</v>
      </c>
      <c r="K4" s="152"/>
      <c r="L4" s="153"/>
      <c r="M4" s="151" t="s">
        <v>1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[1]T_post_detr.4.6!F7</f>
        <v>35891.293177740008</v>
      </c>
      <c r="E6" s="22">
        <f>[1]T_post_detr.4.6!G7</f>
        <v>0</v>
      </c>
      <c r="F6" s="23">
        <f>D6+E6</f>
        <v>35891.293177740008</v>
      </c>
      <c r="G6" s="22">
        <f>[1]T_post_detr.4.6!K7</f>
        <v>32338.252830374397</v>
      </c>
      <c r="H6" s="22">
        <f>[1]T_post_detr.4.6!L7</f>
        <v>0</v>
      </c>
      <c r="I6" s="23">
        <f>G6+H6</f>
        <v>32338.252830374397</v>
      </c>
      <c r="J6" s="22">
        <f>[1]T_post_detr.4.6!P7</f>
        <v>32338.252830374397</v>
      </c>
      <c r="K6" s="22">
        <f>[1]T_post_detr.4.6!Q7</f>
        <v>0</v>
      </c>
      <c r="L6" s="23">
        <f>J6+K6</f>
        <v>32338.252830374397</v>
      </c>
      <c r="M6" s="22">
        <f>[1]T_post_detr.4.6!U7</f>
        <v>32338.252830374397</v>
      </c>
      <c r="N6" s="22">
        <f>[1]T_post_detr.4.6!V7</f>
        <v>0</v>
      </c>
      <c r="O6" s="23">
        <f>M6+N6</f>
        <v>32338.252830374397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[1]T_post_detr.4.6!F8</f>
        <v>52959.537209715585</v>
      </c>
      <c r="E7" s="22">
        <f>[1]T_post_detr.4.6!G8</f>
        <v>0</v>
      </c>
      <c r="F7" s="23">
        <f t="shared" ref="F7:F20" si="0">D7+E7</f>
        <v>52959.537209715585</v>
      </c>
      <c r="G7" s="22">
        <f>[1]T_post_detr.4.6!K8</f>
        <v>47811.729910044749</v>
      </c>
      <c r="H7" s="22">
        <f>[1]T_post_detr.4.6!L8</f>
        <v>0</v>
      </c>
      <c r="I7" s="23">
        <f t="shared" ref="I7:I13" si="1">G7+H7</f>
        <v>47811.729910044749</v>
      </c>
      <c r="J7" s="22">
        <f>[1]T_post_detr.4.6!P8</f>
        <v>47811.729910044749</v>
      </c>
      <c r="K7" s="22">
        <f>[1]T_post_detr.4.6!Q8</f>
        <v>0</v>
      </c>
      <c r="L7" s="23">
        <f t="shared" ref="L7:L12" si="2">J7+K7</f>
        <v>47811.729910044749</v>
      </c>
      <c r="M7" s="22">
        <f>[1]T_post_detr.4.6!U8</f>
        <v>47811.729910044749</v>
      </c>
      <c r="N7" s="22">
        <f>[1]T_post_detr.4.6!V8</f>
        <v>0</v>
      </c>
      <c r="O7" s="23">
        <f t="shared" ref="O7:O13" si="3">M7+N7</f>
        <v>47811.729910044749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[1]T_post_detr.4.6!F9</f>
        <v>92307.753829326306</v>
      </c>
      <c r="E8" s="22">
        <f>[1]T_post_detr.4.6!G9</f>
        <v>0</v>
      </c>
      <c r="F8" s="23">
        <f t="shared" si="0"/>
        <v>92307.753829326306</v>
      </c>
      <c r="G8" s="22">
        <f>[1]T_post_detr.4.6!K9</f>
        <v>111485.42550604216</v>
      </c>
      <c r="H8" s="22">
        <f>[1]T_post_detr.4.6!L9</f>
        <v>0</v>
      </c>
      <c r="I8" s="23">
        <f t="shared" si="1"/>
        <v>111485.42550604216</v>
      </c>
      <c r="J8" s="22">
        <f>[1]T_post_detr.4.6!P9</f>
        <v>111485.42550604216</v>
      </c>
      <c r="K8" s="22">
        <f>[1]T_post_detr.4.6!Q9</f>
        <v>0</v>
      </c>
      <c r="L8" s="23">
        <f t="shared" si="2"/>
        <v>111485.42550604216</v>
      </c>
      <c r="M8" s="22">
        <f>[1]T_post_detr.4.6!U9</f>
        <v>111485.42550604216</v>
      </c>
      <c r="N8" s="22">
        <f>[1]T_post_detr.4.6!V9</f>
        <v>0</v>
      </c>
      <c r="O8" s="23">
        <f t="shared" si="3"/>
        <v>111485.42550604216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[1]T_post_detr.4.6!F10</f>
        <v>136222.79687015992</v>
      </c>
      <c r="E9" s="22">
        <f>[1]T_post_detr.4.6!G10</f>
        <v>0</v>
      </c>
      <c r="F9" s="23">
        <f t="shared" si="0"/>
        <v>136222.79687015992</v>
      </c>
      <c r="G9" s="22">
        <f>[1]T_post_detr.4.6!K10</f>
        <v>133349.80698157972</v>
      </c>
      <c r="H9" s="22">
        <f>[1]T_post_detr.4.6!L10</f>
        <v>0</v>
      </c>
      <c r="I9" s="23">
        <f t="shared" si="1"/>
        <v>133349.80698157972</v>
      </c>
      <c r="J9" s="22">
        <f>[1]T_post_detr.4.6!P10</f>
        <v>133349.80698157972</v>
      </c>
      <c r="K9" s="22">
        <f>[1]T_post_detr.4.6!Q10</f>
        <v>0</v>
      </c>
      <c r="L9" s="23">
        <f t="shared" si="2"/>
        <v>133349.80698157972</v>
      </c>
      <c r="M9" s="22">
        <f>[1]T_post_detr.4.6!U10</f>
        <v>133349.80698157972</v>
      </c>
      <c r="N9" s="22">
        <f>[1]T_post_detr.4.6!V10</f>
        <v>0</v>
      </c>
      <c r="O9" s="23">
        <f t="shared" si="3"/>
        <v>133349.80698157972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[1]T_post_detr.4.6!F11</f>
        <v>0</v>
      </c>
      <c r="E10" s="22">
        <f>[1]T_post_detr.4.6!G11</f>
        <v>0</v>
      </c>
      <c r="F10" s="23">
        <f t="shared" si="0"/>
        <v>0</v>
      </c>
      <c r="G10" s="22">
        <f>[1]T_post_detr.4.6!K11</f>
        <v>0</v>
      </c>
      <c r="H10" s="22">
        <f>[1]T_post_detr.4.6!L11</f>
        <v>0</v>
      </c>
      <c r="I10" s="23">
        <f t="shared" si="1"/>
        <v>0</v>
      </c>
      <c r="J10" s="22">
        <f>[1]T_post_detr.4.6!P11</f>
        <v>0</v>
      </c>
      <c r="K10" s="22">
        <f>[1]T_post_detr.4.6!Q11</f>
        <v>0</v>
      </c>
      <c r="L10" s="23">
        <f t="shared" si="2"/>
        <v>0</v>
      </c>
      <c r="M10" s="22">
        <f>[1]T_post_detr.4.6!U11</f>
        <v>0</v>
      </c>
      <c r="N10" s="22">
        <f>[1]T_post_detr.4.6!V11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[1]T_post_detr.4.6!F12</f>
        <v>2515.15</v>
      </c>
      <c r="E11" s="22">
        <f>[1]T_post_detr.4.6!G12</f>
        <v>0</v>
      </c>
      <c r="F11" s="23">
        <f t="shared" si="0"/>
        <v>2515.15</v>
      </c>
      <c r="G11" s="22">
        <f>[1]T_post_detr.4.6!K12</f>
        <v>4918.1000000000004</v>
      </c>
      <c r="H11" s="22">
        <f>[1]T_post_detr.4.6!L12</f>
        <v>0</v>
      </c>
      <c r="I11" s="23">
        <f t="shared" si="1"/>
        <v>4918.1000000000004</v>
      </c>
      <c r="J11" s="22">
        <f>[1]T_post_detr.4.6!P12</f>
        <v>4918.1000000000004</v>
      </c>
      <c r="K11" s="22">
        <f>[1]T_post_detr.4.6!Q12</f>
        <v>0</v>
      </c>
      <c r="L11" s="23">
        <f t="shared" si="2"/>
        <v>4918.1000000000004</v>
      </c>
      <c r="M11" s="22">
        <f>[1]T_post_detr.4.6!U12</f>
        <v>4918.1000000000004</v>
      </c>
      <c r="N11" s="22">
        <f>[1]T_post_detr.4.6!V12</f>
        <v>0</v>
      </c>
      <c r="O11" s="23">
        <f t="shared" si="3"/>
        <v>4918.1000000000004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[1]T_post_detr.4.6!F13</f>
        <v>0</v>
      </c>
      <c r="E12" s="22">
        <f>[1]T_post_detr.4.6!G13</f>
        <v>0</v>
      </c>
      <c r="F12" s="23">
        <f t="shared" si="0"/>
        <v>0</v>
      </c>
      <c r="G12" s="22">
        <f>[1]T_post_detr.4.6!K13</f>
        <v>0</v>
      </c>
      <c r="H12" s="22">
        <f>[1]T_post_detr.4.6!L13</f>
        <v>0</v>
      </c>
      <c r="I12" s="23">
        <f t="shared" si="1"/>
        <v>0</v>
      </c>
      <c r="J12" s="22">
        <f>[1]T_post_detr.4.6!P13</f>
        <v>0</v>
      </c>
      <c r="K12" s="22">
        <f>[1]T_post_detr.4.6!Q13</f>
        <v>0</v>
      </c>
      <c r="L12" s="23">
        <f t="shared" si="2"/>
        <v>0</v>
      </c>
      <c r="M12" s="22">
        <f>[1]T_post_detr.4.6!U13</f>
        <v>0</v>
      </c>
      <c r="N12" s="22">
        <f>[1]T_post_detr.4.6!V13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[1]T_post_detr.4.6!$F$15</f>
        <v>42405.907999114999</v>
      </c>
      <c r="E13" s="22">
        <f>[1]T_post_detr.4.6!$G$15</f>
        <v>0</v>
      </c>
      <c r="F13" s="23">
        <f t="shared" si="0"/>
        <v>42405.907999114999</v>
      </c>
      <c r="G13" s="22">
        <f>[1]T_post_detr.4.6!K15</f>
        <v>42363.544454660347</v>
      </c>
      <c r="H13" s="22">
        <f>[1]T_post_detr.4.6!L15</f>
        <v>0</v>
      </c>
      <c r="I13" s="23">
        <f t="shared" si="1"/>
        <v>42363.544454660347</v>
      </c>
      <c r="J13" s="22">
        <f>[1]T_post_detr.4.6!P15</f>
        <v>42363.544454660347</v>
      </c>
      <c r="K13" s="22">
        <f>[1]T_post_detr.4.6!Q15</f>
        <v>0</v>
      </c>
      <c r="L13" s="23">
        <f>J13+K13</f>
        <v>42363.544454660347</v>
      </c>
      <c r="M13" s="22">
        <f>[1]T_post_detr.4.6!U15</f>
        <v>42363.544454660347</v>
      </c>
      <c r="N13" s="22">
        <f>[1]T_post_detr.4.6!V15</f>
        <v>0</v>
      </c>
      <c r="O13" s="23">
        <f t="shared" si="3"/>
        <v>42363.544454660347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7">
        <f>[1]T_post_detr.4.6!$F$14</f>
        <v>0.6</v>
      </c>
      <c r="E14" s="27">
        <f>[1]T_post_detr.4.6!$G$14</f>
        <v>0.6</v>
      </c>
      <c r="F14" s="28">
        <f>IF(D14=E14,D14,"n.d.")</f>
        <v>0.6</v>
      </c>
      <c r="G14" s="27">
        <f>[1]T_post_detr.4.6!K14</f>
        <v>0.6</v>
      </c>
      <c r="H14" s="27">
        <f>[1]T_post_detr.4.6!L14</f>
        <v>0.6</v>
      </c>
      <c r="I14" s="28">
        <f>IF(G14=H14,G14,"n.d.")</f>
        <v>0.6</v>
      </c>
      <c r="J14" s="27">
        <f>[1]T_post_detr.4.6!P14</f>
        <v>0.6</v>
      </c>
      <c r="K14" s="27">
        <f>[1]T_post_detr.4.6!Q14</f>
        <v>0.6</v>
      </c>
      <c r="L14" s="28">
        <f>IF(J14=K14,J14,"n.d.")</f>
        <v>0.6</v>
      </c>
      <c r="M14" s="27">
        <f>[1]T_post_detr.4.6!U14</f>
        <v>0.6</v>
      </c>
      <c r="N14" s="27">
        <f>[1]T_post_detr.4.6!V14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[1]T_post_detr.4.6!$F$16</f>
        <v>25443.544799469</v>
      </c>
      <c r="E15" s="22">
        <f>[1]T_post_detr.4.6!$G$16</f>
        <v>0</v>
      </c>
      <c r="F15" s="23">
        <f t="shared" si="0"/>
        <v>25443.544799469</v>
      </c>
      <c r="G15" s="22">
        <f>[1]T_post_detr.4.6!K16</f>
        <v>25418.126672796207</v>
      </c>
      <c r="H15" s="22">
        <f>[1]T_post_detr.4.6!L16</f>
        <v>0</v>
      </c>
      <c r="I15" s="23">
        <f t="shared" ref="I15:I16" si="4">G15+H15</f>
        <v>25418.126672796207</v>
      </c>
      <c r="J15" s="22">
        <f>[1]T_post_detr.4.6!P16</f>
        <v>25418.126672796207</v>
      </c>
      <c r="K15" s="22">
        <f>[1]T_post_detr.4.6!Q16</f>
        <v>0</v>
      </c>
      <c r="L15" s="23">
        <f t="shared" ref="L15:L16" si="5">J15+K15</f>
        <v>25418.126672796207</v>
      </c>
      <c r="M15" s="22">
        <f>[1]T_post_detr.4.6!U16</f>
        <v>25418.126672796207</v>
      </c>
      <c r="N15" s="22">
        <f>[1]T_post_detr.4.6!V16</f>
        <v>0</v>
      </c>
      <c r="O15" s="23">
        <f t="shared" ref="O15:O16" si="6">M15+N15</f>
        <v>25418.126672796207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[1]T_post_detr.4.6!F20</f>
        <v>1013.2963110269999</v>
      </c>
      <c r="E16" s="22">
        <f>[1]T_post_detr.4.6!G20</f>
        <v>0</v>
      </c>
      <c r="F16" s="23">
        <f t="shared" si="0"/>
        <v>1013.2963110269999</v>
      </c>
      <c r="G16" s="22">
        <f>[1]T_post_detr.4.6!K20</f>
        <v>1012.284027</v>
      </c>
      <c r="H16" s="22">
        <f>[1]T_post_detr.4.6!L20</f>
        <v>0</v>
      </c>
      <c r="I16" s="23">
        <f t="shared" si="4"/>
        <v>1012.284027</v>
      </c>
      <c r="J16" s="22">
        <f>[1]T_post_detr.4.6!P20</f>
        <v>1012.284027</v>
      </c>
      <c r="K16" s="22">
        <f>[1]T_post_detr.4.6!Q20</f>
        <v>0</v>
      </c>
      <c r="L16" s="23">
        <f t="shared" si="5"/>
        <v>1012.284027</v>
      </c>
      <c r="M16" s="22">
        <f>[1]T_post_detr.4.6!U20</f>
        <v>1012.284027</v>
      </c>
      <c r="N16" s="22">
        <f>[1]T_post_detr.4.6!V20</f>
        <v>0</v>
      </c>
      <c r="O16" s="23">
        <f t="shared" si="6"/>
        <v>1012.284027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[1]T_post_detr.4.6!F18</f>
        <v>0.1</v>
      </c>
      <c r="E17" s="29">
        <f>[1]T_post_detr.4.6!G18</f>
        <v>0.1</v>
      </c>
      <c r="F17" s="30">
        <f>D17</f>
        <v>0.1</v>
      </c>
      <c r="G17" s="29">
        <f>[1]T_post_detr.4.6!K18</f>
        <v>0.1</v>
      </c>
      <c r="H17" s="29">
        <f>[1]T_post_detr.4.6!L18</f>
        <v>0.1</v>
      </c>
      <c r="I17" s="30">
        <f>G17</f>
        <v>0.1</v>
      </c>
      <c r="J17" s="29">
        <f>[1]T_post_detr.4.6!P18</f>
        <v>0.1</v>
      </c>
      <c r="K17" s="29">
        <f>[1]T_post_detr.4.6!Q18</f>
        <v>0.1</v>
      </c>
      <c r="L17" s="30">
        <f>[1]T_post_detr.4.6!$P$18</f>
        <v>0.1</v>
      </c>
      <c r="M17" s="29">
        <f>[1]T_post_detr.4.6!U18</f>
        <v>0.1</v>
      </c>
      <c r="N17" s="29">
        <f>[1]T_post_detr.4.6!V18</f>
        <v>0.1</v>
      </c>
      <c r="O17" s="30">
        <f>N17</f>
        <v>0.1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[1]T_post_detr.4.6!F19</f>
        <v>0.66</v>
      </c>
      <c r="E18" s="29">
        <f>[1]T_post_detr.4.6!G19</f>
        <v>0.66</v>
      </c>
      <c r="F18" s="31">
        <f>IF(D18=E18,D18,"n.d.")</f>
        <v>0.66</v>
      </c>
      <c r="G18" s="29">
        <f>[1]T_post_detr.4.6!K19</f>
        <v>0.66</v>
      </c>
      <c r="H18" s="29">
        <f>[1]T_post_detr.4.6!L19</f>
        <v>0.66</v>
      </c>
      <c r="I18" s="31">
        <f>IF(G18=H18,G18,"n.d.")</f>
        <v>0.66</v>
      </c>
      <c r="J18" s="29">
        <f>[1]T_post_detr.4.6!P19</f>
        <v>0.66</v>
      </c>
      <c r="K18" s="29">
        <f>[1]T_post_detr.4.6!Q19</f>
        <v>0.66</v>
      </c>
      <c r="L18" s="31">
        <f>IF(J18=K18,J18,"n.d.")</f>
        <v>0.66</v>
      </c>
      <c r="M18" s="29">
        <f>[1]T_post_detr.4.6!U19</f>
        <v>0.66</v>
      </c>
      <c r="N18" s="29">
        <f>[1]T_post_detr.4.6!V19</f>
        <v>0.66</v>
      </c>
      <c r="O18" s="31">
        <f>IF(M18=N18,M18,"n.d.")</f>
        <v>0.66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[1]T_post_detr.4.6!F21</f>
        <v>668.77556527781996</v>
      </c>
      <c r="E19" s="22">
        <f>[1]T_post_detr.4.6!G21</f>
        <v>0</v>
      </c>
      <c r="F19" s="23">
        <f t="shared" si="0"/>
        <v>668.77556527781996</v>
      </c>
      <c r="G19" s="22">
        <f>[1]T_post_detr.4.6!K21</f>
        <v>668.10745782000004</v>
      </c>
      <c r="H19" s="22">
        <f>[1]T_post_detr.4.6!L21</f>
        <v>0</v>
      </c>
      <c r="I19" s="23">
        <f t="shared" ref="I19:I20" si="7">G19+H19</f>
        <v>668.10745782000004</v>
      </c>
      <c r="J19" s="22">
        <f>[1]T_post_detr.4.6!P21</f>
        <v>668.10745782000004</v>
      </c>
      <c r="K19" s="22">
        <f>[1]T_post_detr.4.6!Q21</f>
        <v>0</v>
      </c>
      <c r="L19" s="23">
        <f t="shared" ref="L19:L20" si="8">J19+K19</f>
        <v>668.10745782000004</v>
      </c>
      <c r="M19" s="32">
        <f>[1]T_post_detr.4.6!U21</f>
        <v>668.10745782000004</v>
      </c>
      <c r="N19" s="33">
        <f>[1]T_post_detr.4.6!V21</f>
        <v>0</v>
      </c>
      <c r="O19" s="23">
        <f t="shared" ref="O19:O20" si="9">M19+N19</f>
        <v>668.10745782000004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[1]T_post_detr.4.6!$F$32</f>
        <v>1194.8447929132935</v>
      </c>
      <c r="E20" s="22">
        <f>[1]T_post_detr.4.6!G32</f>
        <v>109.80763755189946</v>
      </c>
      <c r="F20" s="23">
        <f t="shared" si="0"/>
        <v>1304.652430465193</v>
      </c>
      <c r="G20" s="22">
        <f>[1]T_post_detr.4.6!K32</f>
        <v>1194.8447929132026</v>
      </c>
      <c r="H20" s="22">
        <f>[1]T_post_detr.4.6!L32</f>
        <v>109.80763755189946</v>
      </c>
      <c r="I20" s="23">
        <f t="shared" si="7"/>
        <v>1304.652430465102</v>
      </c>
      <c r="J20" s="22">
        <f>[1]T_post_detr.4.6!P32</f>
        <v>0</v>
      </c>
      <c r="K20" s="22">
        <f>[1]T_post_detr.4.6!Q32</f>
        <v>0</v>
      </c>
      <c r="L20" s="23">
        <f t="shared" si="8"/>
        <v>0</v>
      </c>
      <c r="M20" s="22">
        <f>[1]T_post_detr.4.6!U32</f>
        <v>0</v>
      </c>
      <c r="N20" s="22">
        <f>[1]T_post_detr.4.6!V32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[1]T_post_detr.4.6!G33</f>
        <v>29497.90555151083</v>
      </c>
      <c r="F21" s="23">
        <f>E21</f>
        <v>29497.90555151083</v>
      </c>
      <c r="G21" s="34"/>
      <c r="H21" s="22">
        <f>[1]T_post_detr.4.6!L33</f>
        <v>30501.192589033803</v>
      </c>
      <c r="I21" s="23">
        <f>H21</f>
        <v>30501.192589033803</v>
      </c>
      <c r="J21" s="34"/>
      <c r="K21" s="22">
        <f>[1]T_post_detr.4.6!Q33</f>
        <v>30381.708109742485</v>
      </c>
      <c r="L21" s="23">
        <f>K21</f>
        <v>30381.708109742485</v>
      </c>
      <c r="M21" s="34"/>
      <c r="N21" s="22">
        <f>[1]T_post_detr.4.6!V33</f>
        <v>30381.708109742485</v>
      </c>
      <c r="O21" s="23">
        <f>N21</f>
        <v>30381.708109742485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[1]T_post_detr.4.6!K34</f>
        <v>0</v>
      </c>
      <c r="H22" s="22">
        <f>[1]T_post_detr.4.6!L34</f>
        <v>0</v>
      </c>
      <c r="I22" s="36">
        <f t="shared" ref="I22" si="10">G22+H22</f>
        <v>0</v>
      </c>
      <c r="J22" s="22">
        <f>[1]T_post_detr.4.6!P34</f>
        <v>0</v>
      </c>
      <c r="K22" s="22">
        <f>[1]T_post_detr.4.6!Q34</f>
        <v>0</v>
      </c>
      <c r="L22" s="36">
        <f t="shared" ref="L22" si="11">J22+K22</f>
        <v>0</v>
      </c>
      <c r="M22" s="22">
        <f>[1]T_post_detr.4.6!U34</f>
        <v>0</v>
      </c>
      <c r="N22" s="22">
        <f>[1]T_post_detr.4.6!V34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294979.05551510828</v>
      </c>
      <c r="E23" s="38">
        <f>E6+E7+E8+E9+E10+E11+E12-E15-E19+E20+E21</f>
        <v>29607.713189062728</v>
      </c>
      <c r="F23" s="38">
        <f>D23+E23</f>
        <v>324586.768704171</v>
      </c>
      <c r="G23" s="38">
        <f>G6+G7+G8+G9+G10+G11+G12-G15-G19+G20+G22</f>
        <v>305011.92589033803</v>
      </c>
      <c r="H23" s="38">
        <f>H6+H7+H8+H9+H10+H11+H12-H15-H19+H20+H21+H22</f>
        <v>30611.000226585704</v>
      </c>
      <c r="I23" s="38">
        <f>G23+H23</f>
        <v>335622.92611692374</v>
      </c>
      <c r="J23" s="38">
        <f>J6+J7+J8+J9+J10+J11+J12-J15-J19+J20+J22</f>
        <v>303817.08109742485</v>
      </c>
      <c r="K23" s="38">
        <f>K6+K7+K8+K9+K10+K11+K12-K15-K19+K20+K21+K22</f>
        <v>30381.708109742485</v>
      </c>
      <c r="L23" s="38">
        <f>J23+K23</f>
        <v>334198.78920716734</v>
      </c>
      <c r="M23" s="38">
        <f>M6+M7+M8+M9+M10+M11+M12-M15-M19+M20+M22</f>
        <v>303817.08109742485</v>
      </c>
      <c r="N23" s="38">
        <f>N6+N7+N8+N9+N10+N11+N12-N15-N19+N20+N21+N22</f>
        <v>30381.708109742485</v>
      </c>
      <c r="O23" s="38">
        <f>M23+N23</f>
        <v>334198.78920716734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[1]T_post_detr.4.6!F41</f>
        <v>8111.6884048199963</v>
      </c>
      <c r="E25" s="44">
        <f>[1]T_post_detr.4.6!G41</f>
        <v>5020.0250099999994</v>
      </c>
      <c r="F25" s="45">
        <f t="shared" ref="F25:F49" si="13">D25+E25</f>
        <v>13131.713414819995</v>
      </c>
      <c r="G25" s="44">
        <f>[1]T_post_detr.4.6!K41</f>
        <v>8005.1835881295137</v>
      </c>
      <c r="H25" s="44">
        <f>[1]T_post_detr.4.6!L41</f>
        <v>5015.01</v>
      </c>
      <c r="I25" s="45">
        <f t="shared" ref="I25:I33" si="14">G25+H25</f>
        <v>13020.193588129514</v>
      </c>
      <c r="J25" s="44">
        <f>[1]T_post_detr.4.6!P41</f>
        <v>8005.1835881295137</v>
      </c>
      <c r="K25" s="44">
        <f>[1]T_post_detr.4.6!Q41</f>
        <v>5015.01</v>
      </c>
      <c r="L25" s="45">
        <f t="shared" ref="L25:L44" si="15">J25+K25</f>
        <v>13020.193588129514</v>
      </c>
      <c r="M25" s="44">
        <f>[1]T_post_detr.4.6!U41</f>
        <v>8005.1835881295137</v>
      </c>
      <c r="N25" s="44">
        <f>[1]T_post_detr.4.6!V41</f>
        <v>5015.01</v>
      </c>
      <c r="O25" s="45">
        <f t="shared" ref="O25:O43" si="16">M25+N25</f>
        <v>13020.193588129514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[1]T_post_detr.4.6!F42</f>
        <v>19978.676477760029</v>
      </c>
      <c r="E26" s="22">
        <f>[1]T_post_detr.4.6!G42</f>
        <v>5050.1150699999998</v>
      </c>
      <c r="F26" s="36">
        <f t="shared" si="13"/>
        <v>25028.791547760029</v>
      </c>
      <c r="G26" s="22">
        <f>[1]T_post_detr.4.6!K42</f>
        <v>20960.011829675695</v>
      </c>
      <c r="H26" s="22">
        <f>[1]T_post_detr.4.6!L42</f>
        <v>5045.07</v>
      </c>
      <c r="I26" s="36">
        <f t="shared" si="14"/>
        <v>26005.081829675695</v>
      </c>
      <c r="J26" s="22">
        <f>[1]T_post_detr.4.6!P42</f>
        <v>20960.011829675695</v>
      </c>
      <c r="K26" s="22">
        <f>[1]T_post_detr.4.6!Q42</f>
        <v>5045.07</v>
      </c>
      <c r="L26" s="36">
        <f t="shared" si="15"/>
        <v>26005.081829675695</v>
      </c>
      <c r="M26" s="22">
        <f>[1]T_post_detr.4.6!U42</f>
        <v>20960.011829675695</v>
      </c>
      <c r="N26" s="22">
        <f>[1]T_post_detr.4.6!V42</f>
        <v>5045.07</v>
      </c>
      <c r="O26" s="36">
        <f t="shared" si="16"/>
        <v>26005.081829675695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[1]T_post_detr.4.6!F43</f>
        <v>33396.145162380075</v>
      </c>
      <c r="E27" s="47">
        <f>[1]T_post_detr.4.6!G43</f>
        <v>0</v>
      </c>
      <c r="F27" s="48">
        <f t="shared" si="13"/>
        <v>33396.145162380075</v>
      </c>
      <c r="G27" s="47">
        <f>[1]T_post_detr.4.6!K43</f>
        <v>29635.276352560413</v>
      </c>
      <c r="H27" s="47">
        <f>[1]T_post_detr.4.6!L43</f>
        <v>0</v>
      </c>
      <c r="I27" s="48">
        <f t="shared" si="14"/>
        <v>29635.276352560413</v>
      </c>
      <c r="J27" s="47">
        <f>[1]T_post_detr.4.6!P43</f>
        <v>29635.276352560413</v>
      </c>
      <c r="K27" s="47">
        <f>[1]T_post_detr.4.6!Q43</f>
        <v>0</v>
      </c>
      <c r="L27" s="48">
        <f t="shared" si="15"/>
        <v>29635.276352560413</v>
      </c>
      <c r="M27" s="47">
        <f>[1]T_post_detr.4.6!U43</f>
        <v>29635.276352560413</v>
      </c>
      <c r="N27" s="47">
        <f>[1]T_post_detr.4.6!V43</f>
        <v>0</v>
      </c>
      <c r="O27" s="48">
        <f t="shared" si="16"/>
        <v>29635.276352560413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[1]T_post_detr.4.6!F44</f>
        <v>0</v>
      </c>
      <c r="E28" s="47">
        <f>[1]T_post_detr.4.6!G44</f>
        <v>0</v>
      </c>
      <c r="F28" s="48">
        <f t="shared" si="13"/>
        <v>0</v>
      </c>
      <c r="G28" s="47">
        <f>[1]T_post_detr.4.6!K44</f>
        <v>0</v>
      </c>
      <c r="H28" s="47">
        <f>[1]T_post_detr.4.6!L44</f>
        <v>0</v>
      </c>
      <c r="I28" s="48">
        <f t="shared" si="14"/>
        <v>0</v>
      </c>
      <c r="J28" s="47">
        <f>[1]T_post_detr.4.6!P44</f>
        <v>0</v>
      </c>
      <c r="K28" s="47">
        <f>[1]T_post_detr.4.6!Q44</f>
        <v>12749.967240000005</v>
      </c>
      <c r="L28" s="48">
        <f t="shared" si="15"/>
        <v>12749.967240000005</v>
      </c>
      <c r="M28" s="47">
        <f>[1]T_post_detr.4.6!U44</f>
        <v>0</v>
      </c>
      <c r="N28" s="47">
        <f>[1]T_post_detr.4.6!V44</f>
        <v>25500.093906666672</v>
      </c>
      <c r="O28" s="48">
        <f t="shared" si="16"/>
        <v>25500.093906666672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[1]T_post_detr.4.6!F45</f>
        <v>17065.27662840001</v>
      </c>
      <c r="E29" s="47">
        <f>[1]T_post_detr.4.6!G45</f>
        <v>2386.1417579999998</v>
      </c>
      <c r="F29" s="48">
        <f t="shared" si="13"/>
        <v>19451.418386400008</v>
      </c>
      <c r="G29" s="47">
        <f>[1]T_post_detr.4.6!K45</f>
        <v>16934.435503871398</v>
      </c>
      <c r="H29" s="47">
        <f>[1]T_post_detr.4.6!L45</f>
        <v>2385.7620000000002</v>
      </c>
      <c r="I29" s="48">
        <f t="shared" si="14"/>
        <v>19320.197503871397</v>
      </c>
      <c r="J29" s="47">
        <f>[1]T_post_detr.4.6!P45</f>
        <v>16934.435503871398</v>
      </c>
      <c r="K29" s="47">
        <f>[1]T_post_detr.4.6!Q45</f>
        <v>2385.7620000000002</v>
      </c>
      <c r="L29" s="48">
        <f t="shared" si="15"/>
        <v>19320.197503871397</v>
      </c>
      <c r="M29" s="47">
        <f>[1]T_post_detr.4.6!U45</f>
        <v>16934.435503871398</v>
      </c>
      <c r="N29" s="47">
        <f>[1]T_post_detr.4.6!V45</f>
        <v>2385.7620000000002</v>
      </c>
      <c r="O29" s="48">
        <f t="shared" si="16"/>
        <v>19320.197503871397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70440.09826854011</v>
      </c>
      <c r="E30" s="51">
        <f>+E26+E27+E28+E29</f>
        <v>7436.2568279999996</v>
      </c>
      <c r="F30" s="52">
        <f t="shared" si="13"/>
        <v>77876.355096540108</v>
      </c>
      <c r="G30" s="51">
        <f>+G26+G27+G28+G29</f>
        <v>67529.723686107507</v>
      </c>
      <c r="H30" s="51">
        <f>+H26+H27+H28+H29</f>
        <v>7430.8320000000003</v>
      </c>
      <c r="I30" s="52">
        <f t="shared" si="14"/>
        <v>74960.555686107502</v>
      </c>
      <c r="J30" s="51">
        <f>+J26+J27+J28+J29</f>
        <v>67529.723686107507</v>
      </c>
      <c r="K30" s="51">
        <f>+K26+K27+K28+K29</f>
        <v>20180.799240000004</v>
      </c>
      <c r="L30" s="52">
        <f t="shared" si="15"/>
        <v>87710.522926107515</v>
      </c>
      <c r="M30" s="51">
        <f>+M26+M27+M28+M29</f>
        <v>67529.723686107507</v>
      </c>
      <c r="N30" s="51">
        <f>+N26+N27+N28+N29</f>
        <v>32930.925906666671</v>
      </c>
      <c r="O30" s="52">
        <f t="shared" si="16"/>
        <v>100460.64959277418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[1]T_post_detr.4.6!F47</f>
        <v>18217.938046153224</v>
      </c>
      <c r="E31" s="53">
        <f>[1]T_post_detr.4.6!G47</f>
        <v>0</v>
      </c>
      <c r="F31" s="48">
        <f t="shared" si="13"/>
        <v>18217.938046153224</v>
      </c>
      <c r="G31" s="53">
        <f>[1]T_post_detr.4.6!K47</f>
        <v>16196.57465596132</v>
      </c>
      <c r="H31" s="53">
        <f>[1]T_post_detr.4.6!L47</f>
        <v>0</v>
      </c>
      <c r="I31" s="48">
        <f t="shared" si="14"/>
        <v>16196.57465596132</v>
      </c>
      <c r="J31" s="53">
        <f>[1]T_post_detr.4.6!P47</f>
        <v>17876.668164111339</v>
      </c>
      <c r="K31" s="53">
        <f>[1]T_post_detr.4.6!Q47</f>
        <v>0</v>
      </c>
      <c r="L31" s="48">
        <f t="shared" si="15"/>
        <v>17876.668164111339</v>
      </c>
      <c r="M31" s="53">
        <f>[1]T_post_detr.4.6!U47</f>
        <v>24772.819460450031</v>
      </c>
      <c r="N31" s="53">
        <f>[1]T_post_detr.4.6!V47</f>
        <v>0</v>
      </c>
      <c r="O31" s="48">
        <f t="shared" si="16"/>
        <v>24772.819460450031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1234.7894392753919</v>
      </c>
      <c r="E32" s="54">
        <f>+E33+E34+E35+E36</f>
        <v>19999.85988</v>
      </c>
      <c r="F32" s="48">
        <f t="shared" si="13"/>
        <v>21234.649319275391</v>
      </c>
      <c r="G32" s="54">
        <f>+G33+G34+G35+G36</f>
        <v>1221.457371525185</v>
      </c>
      <c r="H32" s="54">
        <f>+H33+H34+H35+H36</f>
        <v>19999.919999999998</v>
      </c>
      <c r="I32" s="48">
        <f t="shared" si="14"/>
        <v>21221.377371525185</v>
      </c>
      <c r="J32" s="54">
        <f>+J33+J34+J35+J36</f>
        <v>1221.457371525185</v>
      </c>
      <c r="K32" s="54">
        <f>+K33+K34+K35+K36</f>
        <v>19999.919999999998</v>
      </c>
      <c r="L32" s="48">
        <f t="shared" si="15"/>
        <v>21221.377371525185</v>
      </c>
      <c r="M32" s="54">
        <f>+M33+M34+M35+M36</f>
        <v>1221.457371525185</v>
      </c>
      <c r="N32" s="54">
        <f>+N33+N34+N35+N36</f>
        <v>19999.919999999998</v>
      </c>
      <c r="O32" s="48">
        <f t="shared" si="16"/>
        <v>21221.377371525185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[1]T_post_detr.4.6!F49</f>
        <v>0</v>
      </c>
      <c r="E33" s="47">
        <f>[1]T_post_detr.4.6!G49</f>
        <v>0</v>
      </c>
      <c r="F33" s="48">
        <f t="shared" si="13"/>
        <v>0</v>
      </c>
      <c r="G33" s="47">
        <f>[1]T_post_detr.4.6!K49</f>
        <v>0</v>
      </c>
      <c r="H33" s="47">
        <f>[1]T_post_detr.4.6!L49</f>
        <v>0</v>
      </c>
      <c r="I33" s="48">
        <f t="shared" si="14"/>
        <v>0</v>
      </c>
      <c r="J33" s="47">
        <f>[1]T_post_detr.4.6!P49</f>
        <v>0</v>
      </c>
      <c r="K33" s="47">
        <f>[1]T_post_detr.4.6!Q49</f>
        <v>0</v>
      </c>
      <c r="L33" s="48">
        <f t="shared" si="15"/>
        <v>0</v>
      </c>
      <c r="M33" s="47">
        <f>[1]T_post_detr.4.6!U49</f>
        <v>0</v>
      </c>
      <c r="N33" s="47">
        <f>[1]T_post_detr.4.6!V49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[1]T_post_detr.4.6!F50</f>
        <v>132.82123193539198</v>
      </c>
      <c r="E34" s="47">
        <f>[1]T_post_detr.4.6!G50</f>
        <v>19999.85988</v>
      </c>
      <c r="F34" s="48">
        <f>D34+E34</f>
        <v>20132.681111935392</v>
      </c>
      <c r="G34" s="47">
        <f>[1]T_post_detr.4.6!K50</f>
        <v>120.5904996</v>
      </c>
      <c r="H34" s="47">
        <f>[1]T_post_detr.4.6!L50</f>
        <v>19999.919999999998</v>
      </c>
      <c r="I34" s="48">
        <f>G34+H34</f>
        <v>20120.510499599997</v>
      </c>
      <c r="J34" s="47">
        <f>[1]T_post_detr.4.6!P50</f>
        <v>120.5904996</v>
      </c>
      <c r="K34" s="47">
        <f>[1]T_post_detr.4.6!Q50</f>
        <v>19999.919999999998</v>
      </c>
      <c r="L34" s="48">
        <f t="shared" si="15"/>
        <v>20120.510499599997</v>
      </c>
      <c r="M34" s="47">
        <f>[1]T_post_detr.4.6!U50</f>
        <v>120.5904996</v>
      </c>
      <c r="N34" s="47">
        <f>[1]T_post_detr.4.6!V50</f>
        <v>19999.919999999998</v>
      </c>
      <c r="O34" s="48">
        <f t="shared" si="16"/>
        <v>20120.510499599997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[1]T_post_detr.4.6!F51</f>
        <v>1101.9682073399999</v>
      </c>
      <c r="E35" s="47">
        <f>[1]T_post_detr.4.6!G51</f>
        <v>0</v>
      </c>
      <c r="F35" s="48">
        <f t="shared" si="13"/>
        <v>1101.9682073399999</v>
      </c>
      <c r="G35" s="47">
        <f>[1]T_post_detr.4.6!K51</f>
        <v>1100.866871925185</v>
      </c>
      <c r="H35" s="47">
        <f>[1]T_post_detr.4.6!L51</f>
        <v>0</v>
      </c>
      <c r="I35" s="48">
        <f t="shared" ref="I35:I44" si="17">G35+H35</f>
        <v>1100.866871925185</v>
      </c>
      <c r="J35" s="47">
        <f>[1]T_post_detr.4.6!P51</f>
        <v>1100.866871925185</v>
      </c>
      <c r="K35" s="47">
        <f>[1]T_post_detr.4.6!Q51</f>
        <v>0</v>
      </c>
      <c r="L35" s="48">
        <f t="shared" si="15"/>
        <v>1100.866871925185</v>
      </c>
      <c r="M35" s="47">
        <f>[1]T_post_detr.4.6!U51</f>
        <v>1100.866871925185</v>
      </c>
      <c r="N35" s="47">
        <f>[1]T_post_detr.4.6!V51</f>
        <v>0</v>
      </c>
      <c r="O35" s="48">
        <f t="shared" si="16"/>
        <v>1100.866871925185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[1]T_post_detr.4.6!F52</f>
        <v>0</v>
      </c>
      <c r="E36" s="47">
        <f>[1]T_post_detr.4.6!G52</f>
        <v>0</v>
      </c>
      <c r="F36" s="48">
        <f t="shared" si="13"/>
        <v>0</v>
      </c>
      <c r="G36" s="47">
        <f>[1]T_post_detr.4.6!K52</f>
        <v>0</v>
      </c>
      <c r="H36" s="47">
        <f>[1]T_post_detr.4.6!L52</f>
        <v>0</v>
      </c>
      <c r="I36" s="48">
        <f t="shared" si="17"/>
        <v>0</v>
      </c>
      <c r="J36" s="47">
        <f>[1]T_post_detr.4.6!P52</f>
        <v>0</v>
      </c>
      <c r="K36" s="47">
        <f>[1]T_post_detr.4.6!Q52</f>
        <v>0</v>
      </c>
      <c r="L36" s="48">
        <f t="shared" si="15"/>
        <v>0</v>
      </c>
      <c r="M36" s="47">
        <f>[1]T_post_detr.4.6!U52</f>
        <v>0</v>
      </c>
      <c r="N36" s="47">
        <f>[1]T_post_detr.4.6!V52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[1]T_post_detr.4.6!F53</f>
        <v>6118.8381661527719</v>
      </c>
      <c r="E37" s="47">
        <f>[1]T_post_detr.4.6!G53</f>
        <v>267.61720146805476</v>
      </c>
      <c r="F37" s="48">
        <f t="shared" si="13"/>
        <v>6386.455367620827</v>
      </c>
      <c r="G37" s="47">
        <f>[1]T_post_detr.4.6!K53</f>
        <v>5056.1853580281577</v>
      </c>
      <c r="H37" s="47">
        <f>[1]T_post_detr.4.6!L53</f>
        <v>267.32909786301371</v>
      </c>
      <c r="I37" s="48">
        <f t="shared" si="17"/>
        <v>5323.5144558911716</v>
      </c>
      <c r="J37" s="47">
        <f>[1]T_post_detr.4.6!P53</f>
        <v>6299.2278060252374</v>
      </c>
      <c r="K37" s="47">
        <f>[1]T_post_detr.4.6!Q53</f>
        <v>267.32909786301371</v>
      </c>
      <c r="L37" s="48">
        <f t="shared" si="15"/>
        <v>6566.5569038882513</v>
      </c>
      <c r="M37" s="47">
        <f>[1]T_post_detr.4.6!U53</f>
        <v>9908.0592756348669</v>
      </c>
      <c r="N37" s="47">
        <f>[1]T_post_detr.4.6!V53</f>
        <v>267.32909786301371</v>
      </c>
      <c r="O37" s="48">
        <f t="shared" si="16"/>
        <v>10175.388373497881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[1]T_post_detr.4.6!F54</f>
        <v>0</v>
      </c>
      <c r="E38" s="47">
        <f>[1]T_post_detr.4.6!G54</f>
        <v>0</v>
      </c>
      <c r="F38" s="48">
        <f t="shared" si="13"/>
        <v>0</v>
      </c>
      <c r="G38" s="47">
        <f>[1]T_post_detr.4.6!K54</f>
        <v>0</v>
      </c>
      <c r="H38" s="47">
        <f>[1]T_post_detr.4.6!L54</f>
        <v>0</v>
      </c>
      <c r="I38" s="48">
        <f t="shared" si="17"/>
        <v>0</v>
      </c>
      <c r="J38" s="47">
        <f>[1]T_post_detr.4.6!P54</f>
        <v>0</v>
      </c>
      <c r="K38" s="47">
        <f>[1]T_post_detr.4.6!Q54</f>
        <v>0</v>
      </c>
      <c r="L38" s="48">
        <f t="shared" si="15"/>
        <v>0</v>
      </c>
      <c r="M38" s="47">
        <f>[1]T_post_detr.4.6!U54</f>
        <v>0</v>
      </c>
      <c r="N38" s="47">
        <f>[1]T_post_detr.4.6!V54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[1]T_post_detr.4.6!F55</f>
        <v>0</v>
      </c>
      <c r="E39" s="56">
        <f>[1]T_post_detr.4.6!G55</f>
        <v>0</v>
      </c>
      <c r="F39" s="48">
        <f t="shared" si="13"/>
        <v>0</v>
      </c>
      <c r="G39" s="56">
        <f>[1]T_post_detr.4.6!K55</f>
        <v>0</v>
      </c>
      <c r="H39" s="56">
        <f>[1]T_post_detr.4.6!L55</f>
        <v>0</v>
      </c>
      <c r="I39" s="48">
        <f t="shared" si="17"/>
        <v>0</v>
      </c>
      <c r="J39" s="56">
        <f>[1]T_post_detr.4.6!P55</f>
        <v>0</v>
      </c>
      <c r="K39" s="56">
        <f>[1]T_post_detr.4.6!Q55</f>
        <v>0</v>
      </c>
      <c r="L39" s="48">
        <f t="shared" si="15"/>
        <v>0</v>
      </c>
      <c r="M39" s="56">
        <f>[1]T_post_detr.4.6!U55</f>
        <v>0</v>
      </c>
      <c r="N39" s="56">
        <f>[1]T_post_detr.4.6!V55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25571.56565158139</v>
      </c>
      <c r="E40" s="51">
        <f>E38+E37+E32+E31+E39</f>
        <v>20267.477081468056</v>
      </c>
      <c r="F40" s="52">
        <f t="shared" si="13"/>
        <v>45839.042733049442</v>
      </c>
      <c r="G40" s="51">
        <f>G38+G37+G32+G31+G39</f>
        <v>22474.217385514661</v>
      </c>
      <c r="H40" s="51">
        <f>H38+H37+H32+H31+H39</f>
        <v>20267.249097863012</v>
      </c>
      <c r="I40" s="52">
        <f t="shared" si="17"/>
        <v>42741.466483377677</v>
      </c>
      <c r="J40" s="51">
        <f>J38+J37+J32+J31+J39</f>
        <v>25397.353341661761</v>
      </c>
      <c r="K40" s="51">
        <f>K38+K37+K32+K31+K39</f>
        <v>20267.249097863012</v>
      </c>
      <c r="L40" s="52">
        <f t="shared" si="15"/>
        <v>45664.602439524773</v>
      </c>
      <c r="M40" s="51">
        <f>M38+M37+M32+M31+M39</f>
        <v>35902.336107610085</v>
      </c>
      <c r="N40" s="51">
        <f>N38+N37+N32+N31+N39</f>
        <v>20267.249097863012</v>
      </c>
      <c r="O40" s="52">
        <f t="shared" si="16"/>
        <v>56169.585205473093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[1]T_post_detr.4.6!F57</f>
        <v>0</v>
      </c>
      <c r="E41" s="22">
        <f>[1]T_post_detr.4.6!G57</f>
        <v>0</v>
      </c>
      <c r="F41" s="36">
        <f t="shared" si="13"/>
        <v>0</v>
      </c>
      <c r="G41" s="22">
        <f>[1]T_post_detr.4.6!K57</f>
        <v>0</v>
      </c>
      <c r="H41" s="22">
        <f>[1]T_post_detr.4.6!L57</f>
        <v>0</v>
      </c>
      <c r="I41" s="36">
        <f t="shared" si="17"/>
        <v>0</v>
      </c>
      <c r="J41" s="22">
        <f>[1]T_post_detr.4.6!P57</f>
        <v>0</v>
      </c>
      <c r="K41" s="22">
        <f>[1]T_post_detr.4.6!Q57</f>
        <v>0</v>
      </c>
      <c r="L41" s="36">
        <f t="shared" si="15"/>
        <v>0</v>
      </c>
      <c r="M41" s="22">
        <f>[1]T_post_detr.4.6!U57</f>
        <v>0</v>
      </c>
      <c r="N41" s="22">
        <f>[1]T_post_detr.4.6!V57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[1]T_post_detr.4.6!F58</f>
        <v>2258.96</v>
      </c>
      <c r="E42" s="22">
        <f>[1]T_post_detr.4.6!G58</f>
        <v>0</v>
      </c>
      <c r="F42" s="36">
        <f t="shared" si="13"/>
        <v>2258.96</v>
      </c>
      <c r="G42" s="22">
        <f>[1]T_post_detr.4.6!K58</f>
        <v>4839.5600000000004</v>
      </c>
      <c r="H42" s="22">
        <f>[1]T_post_detr.4.6!L58</f>
        <v>0</v>
      </c>
      <c r="I42" s="36">
        <f t="shared" si="17"/>
        <v>4839.5600000000004</v>
      </c>
      <c r="J42" s="22">
        <f>[1]T_post_detr.4.6!P58</f>
        <v>4839.5600000000004</v>
      </c>
      <c r="K42" s="22">
        <f>[1]T_post_detr.4.6!Q58</f>
        <v>0</v>
      </c>
      <c r="L42" s="36">
        <f t="shared" si="15"/>
        <v>4839.5600000000004</v>
      </c>
      <c r="M42" s="22">
        <f>[1]T_post_detr.4.6!U58</f>
        <v>4839.5600000000004</v>
      </c>
      <c r="N42" s="22">
        <f>[1]T_post_detr.4.6!V58</f>
        <v>0</v>
      </c>
      <c r="O42" s="36">
        <f t="shared" si="16"/>
        <v>4839.5600000000004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[1]T_post_detr.4.6!F59</f>
        <v>0</v>
      </c>
      <c r="E43" s="57">
        <f>[1]T_post_detr.4.6!G59</f>
        <v>0</v>
      </c>
      <c r="F43" s="36">
        <f t="shared" si="13"/>
        <v>0</v>
      </c>
      <c r="G43" s="57">
        <f>[1]T_post_detr.4.6!K59</f>
        <v>0</v>
      </c>
      <c r="H43" s="57">
        <f>[1]T_post_detr.4.6!L59</f>
        <v>0</v>
      </c>
      <c r="I43" s="36">
        <f t="shared" si="17"/>
        <v>0</v>
      </c>
      <c r="J43" s="57">
        <f>[1]T_post_detr.4.6!P59</f>
        <v>0</v>
      </c>
      <c r="K43" s="57">
        <f>[1]T_post_detr.4.6!Q59</f>
        <v>0</v>
      </c>
      <c r="L43" s="36">
        <f t="shared" si="15"/>
        <v>0</v>
      </c>
      <c r="M43" s="57">
        <f>[1]T_post_detr.4.6!U59</f>
        <v>0</v>
      </c>
      <c r="N43" s="57">
        <f>[1]T_post_detr.4.6!V59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[1]T_post_detr.4.6!F67</f>
        <v>0</v>
      </c>
      <c r="E44" s="57">
        <f>[1]T_post_detr.4.6!G67</f>
        <v>0</v>
      </c>
      <c r="F44" s="36">
        <f t="shared" si="13"/>
        <v>0</v>
      </c>
      <c r="G44" s="57">
        <f>[1]T_post_detr.4.6!K67</f>
        <v>0</v>
      </c>
      <c r="H44" s="57">
        <f>[1]T_post_detr.4.6!L67</f>
        <v>0</v>
      </c>
      <c r="I44" s="36">
        <f t="shared" si="17"/>
        <v>0</v>
      </c>
      <c r="J44" s="57">
        <f>[1]T_post_detr.4.6!P67</f>
        <v>0</v>
      </c>
      <c r="K44" s="57">
        <f>[1]T_post_detr.4.6!Q67</f>
        <v>0</v>
      </c>
      <c r="L44" s="36">
        <f t="shared" si="15"/>
        <v>0</v>
      </c>
      <c r="M44" s="57">
        <f>[1]T_post_detr.4.6!U67</f>
        <v>0</v>
      </c>
      <c r="N44" s="57">
        <f>[1]T_post_detr.4.6!V67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[1]T_post_detr.4.6!G68</f>
        <v>10638.231232494152</v>
      </c>
      <c r="F45" s="36">
        <f>E45</f>
        <v>10638.231232494152</v>
      </c>
      <c r="G45" s="34"/>
      <c r="H45" s="57">
        <f>[1]T_post_detr.4.6!L68</f>
        <v>10284.868465975169</v>
      </c>
      <c r="I45" s="36">
        <f>H45</f>
        <v>10284.868465975169</v>
      </c>
      <c r="J45" s="34"/>
      <c r="K45" s="57">
        <f>[1]T_post_detr.4.6!Q68</f>
        <v>10577.182061589878</v>
      </c>
      <c r="L45" s="36">
        <f>K45</f>
        <v>10577.182061589878</v>
      </c>
      <c r="M45" s="34"/>
      <c r="N45" s="57">
        <f>[1]T_post_detr.4.6!V68</f>
        <v>11627.680338184711</v>
      </c>
      <c r="O45" s="36">
        <f>N45</f>
        <v>11627.680338184711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[1]T_post_detr.4.6!K69</f>
        <v>0</v>
      </c>
      <c r="H46" s="22">
        <f>[1]T_post_detr.4.6!L69</f>
        <v>0</v>
      </c>
      <c r="I46" s="36">
        <f t="shared" ref="I46" si="18">G46+H46</f>
        <v>0</v>
      </c>
      <c r="J46" s="22">
        <f>[1]T_post_detr.4.6!P69</f>
        <v>0</v>
      </c>
      <c r="K46" s="22">
        <f>[1]T_post_detr.4.6!Q69</f>
        <v>0</v>
      </c>
      <c r="L46" s="36">
        <f t="shared" ref="L46" si="19">J46+K46</f>
        <v>0</v>
      </c>
      <c r="M46" s="22">
        <f>[1]T_post_detr.4.6!U69</f>
        <v>0</v>
      </c>
      <c r="N46" s="22">
        <f>[1]T_post_detr.4.6!V69</f>
        <v>0</v>
      </c>
      <c r="O46" s="36">
        <f t="shared" ref="O46" si="20">M46+N46</f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106382.31232494151</v>
      </c>
      <c r="E47" s="59">
        <f>E25+E30+E40+E41+E42+E43+E44+E45</f>
        <v>43361.990151962207</v>
      </c>
      <c r="F47" s="60">
        <f>D47+E47</f>
        <v>149744.30247690371</v>
      </c>
      <c r="G47" s="59">
        <f>G25+G30+G40+G41+G42+G43+G44+G46</f>
        <v>102848.68465975169</v>
      </c>
      <c r="H47" s="59">
        <f>H25+H30+H40+H41+H42+H43+H44+H45+H46</f>
        <v>42997.95956383818</v>
      </c>
      <c r="I47" s="60">
        <f>G47+H47</f>
        <v>145846.64422358986</v>
      </c>
      <c r="J47" s="59">
        <f>J25+J30+J40+J41+J42+J43+J44+J46</f>
        <v>105771.82061589877</v>
      </c>
      <c r="K47" s="59">
        <f>K25+K30+K40+K41+K42+K43+K44+K45+K46</f>
        <v>56040.240399452887</v>
      </c>
      <c r="L47" s="60">
        <f>J47+K47</f>
        <v>161812.06101535168</v>
      </c>
      <c r="M47" s="59">
        <f>M25+M30+M40+M41+M42+M43+M44+M46</f>
        <v>116276.8033818471</v>
      </c>
      <c r="N47" s="59">
        <f>N25+N30+N40+N41+N42+N43+N44+N45+N46</f>
        <v>69840.865342714402</v>
      </c>
      <c r="O47" s="60">
        <f>M47+N47</f>
        <v>186117.66872456152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[1]T_ante_detr.4.6!F74</f>
        <v>401361.36784004979</v>
      </c>
      <c r="E49" s="65">
        <f>[1]T_ante_detr.4.6!G74</f>
        <v>75100.512099024927</v>
      </c>
      <c r="F49" s="65">
        <f t="shared" si="13"/>
        <v>476461.87993907474</v>
      </c>
      <c r="G49" s="65">
        <f>[1]T_ante_detr.4.6!K74</f>
        <v>407860.61055008974</v>
      </c>
      <c r="H49" s="65">
        <f>[1]T_ante_detr.4.6!L74</f>
        <v>113989.7357884239</v>
      </c>
      <c r="I49" s="65">
        <f t="shared" ref="I49" si="21">G49+H49</f>
        <v>521850.34633851366</v>
      </c>
      <c r="J49" s="65">
        <f>[1]T_ante_detr.4.6!P74</f>
        <v>409588.90171332366</v>
      </c>
      <c r="K49" s="65">
        <f>[1]T_ante_detr.4.6!Q74</f>
        <v>112106.12600919539</v>
      </c>
      <c r="L49" s="65">
        <f t="shared" ref="L49" si="22">J49+K49</f>
        <v>521695.02772251907</v>
      </c>
      <c r="M49" s="65">
        <f>[1]T_ante_detr.4.6!U74</f>
        <v>420093.88447927195</v>
      </c>
      <c r="N49" s="65">
        <f>[1]T_ante_detr.4.6!V74</f>
        <v>112972.44678579022</v>
      </c>
      <c r="O49" s="65">
        <f t="shared" ref="O49" si="23">M49+N49</f>
        <v>533066.33126506221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401361.36784004979</v>
      </c>
      <c r="E50" s="59">
        <f t="shared" si="24"/>
        <v>72969.703341024928</v>
      </c>
      <c r="F50" s="59">
        <f t="shared" si="24"/>
        <v>474331.07118107472</v>
      </c>
      <c r="G50" s="59">
        <f t="shared" si="24"/>
        <v>407860.61055008974</v>
      </c>
      <c r="H50" s="59">
        <f t="shared" si="24"/>
        <v>73608.959790423891</v>
      </c>
      <c r="I50" s="59">
        <f t="shared" si="24"/>
        <v>481469.5703405136</v>
      </c>
      <c r="J50" s="59">
        <f t="shared" si="24"/>
        <v>409588.9017133236</v>
      </c>
      <c r="K50" s="59">
        <f t="shared" si="24"/>
        <v>86421.948509195368</v>
      </c>
      <c r="L50" s="59">
        <f t="shared" si="24"/>
        <v>496010.85022251902</v>
      </c>
      <c r="M50" s="59">
        <f t="shared" si="24"/>
        <v>420093.88447927195</v>
      </c>
      <c r="N50" s="59">
        <f t="shared" si="24"/>
        <v>100222.57345245688</v>
      </c>
      <c r="O50" s="59">
        <f t="shared" si="24"/>
        <v>520316.45793172886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[1]IN_Par_22!$F$44</f>
        <v>0.80789999999999984</v>
      </c>
      <c r="G53" s="72"/>
      <c r="H53" s="73"/>
      <c r="I53" s="74">
        <f>'[1]IN_Par_23-24-25'!$F$45</f>
        <v>0.80789999999999984</v>
      </c>
      <c r="J53" s="72"/>
      <c r="K53" s="73"/>
      <c r="L53" s="74">
        <f>'[1]IN_Par_23-24-25'!$Q$45</f>
        <v>0.80789999999999984</v>
      </c>
      <c r="M53" s="72"/>
      <c r="N53" s="73"/>
      <c r="O53" s="74">
        <f>'[1]IN_Par_23-24-25'!$AB$45</f>
        <v>0.80789999999999984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[1]IN_Par_22!$E$85</f>
        <v>1532.364</v>
      </c>
      <c r="G54" s="34"/>
      <c r="H54" s="76"/>
      <c r="I54" s="77">
        <f>+'[1]IN_Par_23-24-25'!E86</f>
        <v>1532.364</v>
      </c>
      <c r="J54" s="34"/>
      <c r="K54" s="76"/>
      <c r="L54" s="77">
        <f>+'[1]IN_Par_23-24-25'!P86</f>
        <v>1532.364</v>
      </c>
      <c r="M54" s="34"/>
      <c r="N54" s="76"/>
      <c r="O54" s="77">
        <f>+'[1]IN_Par_23-24-25'!AA86</f>
        <v>1532.364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+[1]IN_Par_22!E86</f>
        <v>29.43818981081883</v>
      </c>
      <c r="G55" s="34"/>
      <c r="H55" s="76"/>
      <c r="I55" s="78">
        <f>+'[1]IN_Par_23-24-25'!E87</f>
        <v>29.955720646555033</v>
      </c>
      <c r="J55" s="34"/>
      <c r="K55" s="76"/>
      <c r="L55" s="78">
        <f>+'[1]IN_Par_23-24-25'!P87</f>
        <v>30.954203516989089</v>
      </c>
      <c r="M55" s="34"/>
      <c r="N55" s="76"/>
      <c r="O55" s="78">
        <f>+'[1]IN_Par_23-24-25'!AA87</f>
        <v>31.420052307448724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+[1]IN_Par_22!E87</f>
        <v>31.412776985086829</v>
      </c>
      <c r="G56" s="81"/>
      <c r="H56" s="82"/>
      <c r="I56" s="78">
        <f>+'[1]IN_Par_23-24-25'!E88</f>
        <v>31.412776985086829</v>
      </c>
      <c r="J56" s="81"/>
      <c r="K56" s="82"/>
      <c r="L56" s="78">
        <f>+'[1]IN_Par_23-24-25'!P88</f>
        <v>31.412776985086829</v>
      </c>
      <c r="M56" s="81"/>
      <c r="N56" s="82"/>
      <c r="O56" s="78">
        <f>+'[1]IN_Par_23-24-25'!AA88</f>
        <v>31.412776985086829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[1]IN_Par_22!$E$57</f>
        <v>0</v>
      </c>
      <c r="G59" s="87"/>
      <c r="H59" s="73"/>
      <c r="I59" s="86">
        <f>+'[1]IN_Par_23-24-25'!E58</f>
        <v>0</v>
      </c>
      <c r="J59" s="72"/>
      <c r="K59" s="73"/>
      <c r="L59" s="88">
        <f>+'[1]IN_Par_23-24-25'!P58</f>
        <v>0</v>
      </c>
      <c r="M59" s="72"/>
      <c r="N59" s="73"/>
      <c r="O59" s="88">
        <f>+'[1]IN_Par_23-24-25'!AA58</f>
        <v>0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[1]IN_Par_22!$E$58</f>
        <v>-2.4970368199338067E-2</v>
      </c>
      <c r="G60" s="90"/>
      <c r="H60" s="76"/>
      <c r="I60" s="89">
        <f>+'[1]IN_Par_23-24-25'!E59</f>
        <v>-2.4970368199338067E-2</v>
      </c>
      <c r="J60" s="34"/>
      <c r="K60" s="91"/>
      <c r="L60" s="89">
        <f>+'[1]IN_Par_23-24-25'!P59</f>
        <v>-2.4970368199338067E-2</v>
      </c>
      <c r="M60" s="34"/>
      <c r="N60" s="76"/>
      <c r="O60" s="89">
        <f>+'[1]IN_Par_23-24-25'!AA59</f>
        <v>-2.4970368199338067E-2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-2.4970368199338067E-2</v>
      </c>
      <c r="G61" s="90"/>
      <c r="H61" s="76"/>
      <c r="I61" s="92">
        <f>SUM(I59:I60)</f>
        <v>-2.4970368199338067E-2</v>
      </c>
      <c r="J61" s="34"/>
      <c r="K61" s="76"/>
      <c r="L61" s="93">
        <f>SUM(L59:L60)</f>
        <v>-2.4970368199338067E-2</v>
      </c>
      <c r="M61" s="34"/>
      <c r="N61" s="76"/>
      <c r="O61" s="92">
        <f>SUM(O59:O60)</f>
        <v>-2.4970368199338067E-2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0.97502963180066193</v>
      </c>
      <c r="G62" s="95"/>
      <c r="H62" s="82"/>
      <c r="I62" s="94">
        <f>1+I61</f>
        <v>0.97502963180066193</v>
      </c>
      <c r="J62" s="81"/>
      <c r="K62" s="82"/>
      <c r="L62" s="94">
        <f>1+L61</f>
        <v>0.97502963180066193</v>
      </c>
      <c r="M62" s="81"/>
      <c r="N62" s="82"/>
      <c r="O62" s="94">
        <f>1+O61</f>
        <v>0.97502963180066193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[1]T_ante_detr.4.6!C82</f>
        <v>1.7000000000000001E-2</v>
      </c>
      <c r="G65" s="72"/>
      <c r="H65" s="73"/>
      <c r="I65" s="102">
        <f>[1]T_ante_detr.4.6!D82</f>
        <v>1.7000000000000001E-2</v>
      </c>
      <c r="J65" s="72"/>
      <c r="K65" s="73"/>
      <c r="L65" s="102">
        <f>[1]T_ante_detr.4.6!E82</f>
        <v>1.7000000000000001E-2</v>
      </c>
      <c r="M65" s="72"/>
      <c r="N65" s="73"/>
      <c r="O65" s="102">
        <f>[1]T_ante_detr.4.6!F82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[1]T_ante_detr.4.6!C83</f>
        <v>1E-3</v>
      </c>
      <c r="G66" s="34"/>
      <c r="H66" s="76"/>
      <c r="I66" s="104">
        <f>[1]T_ante_detr.4.6!D83</f>
        <v>1E-3</v>
      </c>
      <c r="J66" s="34"/>
      <c r="K66" s="76"/>
      <c r="L66" s="104">
        <f>[1]T_ante_detr.4.6!E83</f>
        <v>1E-3</v>
      </c>
      <c r="M66" s="34"/>
      <c r="N66" s="76"/>
      <c r="O66" s="104">
        <f>[1]T_ante_detr.4.6!F83</f>
        <v>2E-3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[1]T_ante_detr.4.6!C84</f>
        <v>0.03</v>
      </c>
      <c r="G67" s="34"/>
      <c r="H67" s="76"/>
      <c r="I67" s="104">
        <f>[1]T_ante_detr.4.6!D84</f>
        <v>0.03</v>
      </c>
      <c r="J67" s="34"/>
      <c r="K67" s="76"/>
      <c r="L67" s="104">
        <f>[1]T_ante_detr.4.6!E84</f>
        <v>0.03</v>
      </c>
      <c r="M67" s="34"/>
      <c r="N67" s="76"/>
      <c r="O67" s="104">
        <f>[1]T_ante_detr.4.6!F84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[1]T_ante_detr.4.6!C85</f>
        <v>0.02</v>
      </c>
      <c r="G68" s="34"/>
      <c r="H68" s="76"/>
      <c r="I68" s="104">
        <f>[1]T_ante_detr.4.6!D85</f>
        <v>0.02</v>
      </c>
      <c r="J68" s="34"/>
      <c r="K68" s="76"/>
      <c r="L68" s="104">
        <f>[1]T_ante_detr.4.6!E85</f>
        <v>0.02</v>
      </c>
      <c r="M68" s="34"/>
      <c r="N68" s="76"/>
      <c r="O68" s="104">
        <f>[1]T_ante_detr.4.6!F85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[1]T_ante_detr.4.6!C86</f>
        <v>0</v>
      </c>
      <c r="G69" s="34"/>
      <c r="H69" s="76"/>
      <c r="I69" s="104">
        <f>[1]T_ante_detr.4.6!D86</f>
        <v>0</v>
      </c>
      <c r="J69" s="34"/>
      <c r="K69" s="76"/>
      <c r="L69" s="104">
        <f>[1]T_ante_detr.4.6!E86</f>
        <v>0</v>
      </c>
      <c r="M69" s="34"/>
      <c r="N69" s="76"/>
      <c r="O69" s="104">
        <f>[1]T_ante_detr.4.6!F86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[1]T_ante_detr.4.6!C87</f>
        <v>6.6000000000000003E-2</v>
      </c>
      <c r="G70" s="34"/>
      <c r="H70" s="76"/>
      <c r="I70" s="105">
        <f>[1]T_ante_detr.4.6!D87</f>
        <v>6.6000000000000003E-2</v>
      </c>
      <c r="J70" s="34"/>
      <c r="K70" s="76"/>
      <c r="L70" s="105">
        <f>[1]T_ante_detr.4.6!E87</f>
        <v>6.6000000000000003E-2</v>
      </c>
      <c r="M70" s="34"/>
      <c r="N70" s="76"/>
      <c r="O70" s="105">
        <f>[1]T_ante_detr.4.6!F87</f>
        <v>6.5000000000000002E-2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1.0660000000000001</v>
      </c>
      <c r="G71" s="34"/>
      <c r="H71" s="76"/>
      <c r="I71" s="106">
        <f>(1+I70)</f>
        <v>1.0660000000000001</v>
      </c>
      <c r="J71" s="34"/>
      <c r="K71" s="76"/>
      <c r="L71" s="106">
        <f>(1+L70)</f>
        <v>1.0660000000000001</v>
      </c>
      <c r="M71" s="34"/>
      <c r="N71" s="76"/>
      <c r="O71" s="106">
        <f>(1+O70)</f>
        <v>1.0649999999999999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474331.07118107472</v>
      </c>
      <c r="G72" s="34"/>
      <c r="H72" s="76"/>
      <c r="I72" s="108">
        <f>I50</f>
        <v>481469.5703405136</v>
      </c>
      <c r="J72" s="34"/>
      <c r="K72" s="76"/>
      <c r="L72" s="108">
        <f>L50</f>
        <v>496010.85022251902</v>
      </c>
      <c r="M72" s="34"/>
      <c r="N72" s="76"/>
      <c r="O72" s="108">
        <f>O50</f>
        <v>520316.45793172886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[1]T_ante_detr.4.6!C91</f>
        <v>345180.2242675813</v>
      </c>
      <c r="G73" s="34"/>
      <c r="H73" s="76"/>
      <c r="I73" s="110">
        <f>+[1]T_ante_detr.4.6!D91</f>
        <v>324586.768704171</v>
      </c>
      <c r="J73" s="34"/>
      <c r="K73" s="76"/>
      <c r="L73" s="110">
        <f>+[1]T_ante_detr.4.6!E91</f>
        <v>335622.92611692374</v>
      </c>
      <c r="M73" s="34"/>
      <c r="N73" s="76"/>
      <c r="O73" s="110">
        <f>+[1]T_ante_detr.4.6!F91</f>
        <v>334198.78920716734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[1]T_ante_detr.4.6!C92</f>
        <v>113850.45486079523</v>
      </c>
      <c r="G74" s="34"/>
      <c r="H74" s="76"/>
      <c r="I74" s="110">
        <f>+[1]T_ante_detr.4.6!D92</f>
        <v>149744.30247690371</v>
      </c>
      <c r="J74" s="34"/>
      <c r="K74" s="76"/>
      <c r="L74" s="110">
        <f>+[1]T_ante_detr.4.6!E92</f>
        <v>145846.64422358986</v>
      </c>
      <c r="M74" s="34"/>
      <c r="N74" s="76"/>
      <c r="O74" s="110">
        <f>+[1]T_ante_detr.4.6!F92</f>
        <v>161812.06101535168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459030.67912837653</v>
      </c>
      <c r="G75" s="34"/>
      <c r="H75" s="76"/>
      <c r="I75" s="111">
        <f>+I73+I74</f>
        <v>474331.07118107472</v>
      </c>
      <c r="J75" s="34"/>
      <c r="K75" s="76"/>
      <c r="L75" s="111">
        <f>+L73+L74</f>
        <v>481469.5703405136</v>
      </c>
      <c r="M75" s="34"/>
      <c r="N75" s="76"/>
      <c r="O75" s="111">
        <f>+O73+O74</f>
        <v>496010.85022251902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1.0333319596018093</v>
      </c>
      <c r="G76" s="81"/>
      <c r="H76" s="82"/>
      <c r="I76" s="112">
        <f>+I72/I75</f>
        <v>1.0150496132198639</v>
      </c>
      <c r="J76" s="81"/>
      <c r="K76" s="82"/>
      <c r="L76" s="112">
        <f>+L72/L75</f>
        <v>1.0302018669045299</v>
      </c>
      <c r="M76" s="81"/>
      <c r="N76" s="82"/>
      <c r="O76" s="112">
        <f>+O72/O75</f>
        <v>1.049002169404774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474331.07118107472</v>
      </c>
      <c r="G78" s="73"/>
      <c r="H78" s="73"/>
      <c r="I78" s="115">
        <f>IF(I72&lt;=I75*I71,I72,I75*I71)</f>
        <v>481469.5703405136</v>
      </c>
      <c r="J78" s="73"/>
      <c r="K78" s="73"/>
      <c r="L78" s="115">
        <f>IF(L72&lt;=L75*L71,L72,L75*L71)</f>
        <v>496010.85022251902</v>
      </c>
      <c r="M78" s="73"/>
      <c r="N78" s="73"/>
      <c r="O78" s="115">
        <f>IF(O72&lt;=O75*O71,O72,O75*O71)</f>
        <v>520316.45793172886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[1]T_post_detr.4.6!F102</f>
        <v>294979.05551510828</v>
      </c>
      <c r="E81" s="120">
        <f>[1]T_post_detr.4.6!G102</f>
        <v>29607.713189062728</v>
      </c>
      <c r="F81" s="115">
        <f>IF([1]IN_Rimd!$C$16="ERRORE, LA SOMMA DELLE CELLE DIFFERISCE DAL TOTALE
PER UN IMPORTO PARI A:","ERRORE",D81+E81)</f>
        <v>324586.768704171</v>
      </c>
      <c r="G81" s="119">
        <f>[1]T_post_detr.4.6!K102</f>
        <v>305011.92589033803</v>
      </c>
      <c r="H81" s="120">
        <f>[1]T_post_detr.4.6!L102</f>
        <v>30611.000226585704</v>
      </c>
      <c r="I81" s="115">
        <f>IF([1]IN_Rimd!$H$16="ERRORE, LA SOMMA DELLE CELLE DIFFERISCE DAL TOTALE
PER UN IMPORTO PARI A:","ERRORE",G81+H81)</f>
        <v>335622.92611692374</v>
      </c>
      <c r="J81" s="119">
        <f>[1]T_post_detr.4.6!P102</f>
        <v>303817.08109742485</v>
      </c>
      <c r="K81" s="120">
        <f>[1]T_post_detr.4.6!Q102</f>
        <v>30381.708109742485</v>
      </c>
      <c r="L81" s="115">
        <f>IF([1]IN_Rimd!$M$16="ERRORE, LA SOMMA DELLE CELLE DIFFERISCE DAL TOTALE
PER UN IMPORTO PARI A:","ERRORE",J81+K81)</f>
        <v>334198.78920716734</v>
      </c>
      <c r="M81" s="119">
        <f>[1]T_post_detr.4.6!U102</f>
        <v>303817.08109742485</v>
      </c>
      <c r="N81" s="120">
        <f>[1]T_post_detr.4.6!V102</f>
        <v>30381.708109742485</v>
      </c>
      <c r="O81" s="115">
        <f>IF([1]IN_Rimd!$R$16="ERRORE, LA SOMMA DELLE CELLE DIFFERISCE DAL TOTALE
PER UN IMPORTO PARI A:","ERRORE",M81+N81)</f>
        <v>334198.78920716734</v>
      </c>
    </row>
    <row r="82" spans="1:52" s="14" customFormat="1" ht="20" customHeight="1" thickBot="1">
      <c r="B82" s="118" t="s">
        <v>74</v>
      </c>
      <c r="D82" s="121">
        <f>[1]T_post_detr.4.6!F103</f>
        <v>106382.31232494151</v>
      </c>
      <c r="E82" s="122">
        <f>[1]T_post_detr.4.6!G103</f>
        <v>43361.990151962207</v>
      </c>
      <c r="F82" s="123">
        <f>IF([1]IN_Rimd!$C$16="ERRORE, LA SOMMA DELLE CELLE DIFFERISCE DAL TOTALE
PER UN IMPORTO PARI A:","ERRORE",D82+E82)</f>
        <v>149744.30247690371</v>
      </c>
      <c r="G82" s="121">
        <f>[1]T_post_detr.4.6!K103</f>
        <v>102848.68465975169</v>
      </c>
      <c r="H82" s="122">
        <f>[1]T_post_detr.4.6!L103</f>
        <v>42997.95956383818</v>
      </c>
      <c r="I82" s="123">
        <f>IF([1]IN_Rimd!$H$16="ERRORE, LA SOMMA DELLE CELLE DIFFERISCE DAL TOTALE
PER UN IMPORTO PARI A:","ERRORE",G82+H82)</f>
        <v>145846.64422358986</v>
      </c>
      <c r="J82" s="121">
        <f>[1]T_post_detr.4.6!P103</f>
        <v>105771.82061589879</v>
      </c>
      <c r="K82" s="122">
        <f>[1]T_post_detr.4.6!Q103</f>
        <v>56040.240399452887</v>
      </c>
      <c r="L82" s="123">
        <f>IF([1]IN_Rimd!$M$16="ERRORE, LA SOMMA DELLE CELLE DIFFERISCE DAL TOTALE
PER UN IMPORTO PARI A:","ERRORE",J82+K82)</f>
        <v>161812.06101535168</v>
      </c>
      <c r="M82" s="121">
        <f>[1]T_post_detr.4.6!U103</f>
        <v>116276.8033818471</v>
      </c>
      <c r="N82" s="122">
        <f>[1]T_post_detr.4.6!V103</f>
        <v>69840.865342714402</v>
      </c>
      <c r="O82" s="123">
        <f>IF([1]IN_Rimd!$R$16="ERRORE, LA SOMMA DELLE CELLE DIFFERISCE DAL TOTALE
PER UN IMPORTO PARI A:","ERRORE",M82+N82)</f>
        <v>186117.66872456152</v>
      </c>
    </row>
    <row r="83" spans="1:52" s="124" customFormat="1" ht="17.25" customHeight="1" thickBot="1">
      <c r="B83" s="125" t="s">
        <v>75</v>
      </c>
      <c r="C83" s="14"/>
      <c r="D83" s="126">
        <f>SUM(D81:D82)</f>
        <v>401361.36784004979</v>
      </c>
      <c r="E83" s="127">
        <f>SUM(E81:E82)</f>
        <v>72969.703341024928</v>
      </c>
      <c r="F83" s="128">
        <f>IF([1]IN_Rimd!$C$16="ERRORE, LA SOMMA DELLE CELLE DIFFERISCE DAL TOTALE
PER UN IMPORTO PARI A:","ERRORE",D83+E83)</f>
        <v>474331.07118107472</v>
      </c>
      <c r="G83" s="126">
        <f>SUM(G81:G82)</f>
        <v>407860.61055008974</v>
      </c>
      <c r="H83" s="127">
        <f>SUM(H81:H82)</f>
        <v>73608.959790423891</v>
      </c>
      <c r="I83" s="128">
        <f>IF([1]IN_Rimd!$H$16="ERRORE, LA SOMMA DELLE CELLE DIFFERISCE DAL TOTALE
PER UN IMPORTO PARI A:","ERRORE",G83+H83)</f>
        <v>481469.5703405136</v>
      </c>
      <c r="J83" s="126">
        <f>SUM(J81:J82)</f>
        <v>409588.90171332366</v>
      </c>
      <c r="K83" s="127">
        <f>SUM(K81:K82)</f>
        <v>86421.948509195368</v>
      </c>
      <c r="L83" s="128">
        <f>IF([1]IN_Rimd!$M$16="ERRORE, LA SOMMA DELLE CELLE DIFFERISCE DAL TOTALE
PER UN IMPORTO PARI A:","ERRORE",J83+K83)</f>
        <v>496010.85022251902</v>
      </c>
      <c r="M83" s="126">
        <f>SUM(M81:M82)</f>
        <v>420093.88447927195</v>
      </c>
      <c r="N83" s="127">
        <f>SUM(N81:N82)</f>
        <v>100222.57345245688</v>
      </c>
      <c r="O83" s="128">
        <f>IF([1]IN_Rimd!$R$16="ERRORE, LA SOMMA DELLE CELLE DIFFERISCE DAL TOTALE
PER UN IMPORTO PARI A:","ERRORE",M83+N83)</f>
        <v>520316.4579317288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'[1]IN_COexp-RC-T'!C62</f>
        <v>0</v>
      </c>
      <c r="G85" s="73"/>
      <c r="H85" s="73"/>
      <c r="I85" s="131">
        <f>'[1]IN_COexp-RC-T'!D62</f>
        <v>0</v>
      </c>
      <c r="J85" s="73"/>
      <c r="K85" s="73"/>
      <c r="L85" s="131">
        <f>'[1]IN_COexp-RC-T'!E62</f>
        <v>0</v>
      </c>
      <c r="M85" s="73"/>
      <c r="N85" s="73"/>
      <c r="O85" s="131">
        <f>'[1]IN_COexp-RC-T'!F62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'[1]IN_COexp-RC-T'!C63</f>
        <v>0</v>
      </c>
      <c r="G86" s="82"/>
      <c r="H86" s="82"/>
      <c r="I86" s="132">
        <f>'[1]IN_COexp-RC-T'!D63</f>
        <v>0</v>
      </c>
      <c r="J86" s="82"/>
      <c r="K86" s="82"/>
      <c r="L86" s="132">
        <f>'[1]IN_COexp-RC-T'!E63</f>
        <v>0</v>
      </c>
      <c r="M86" s="82"/>
      <c r="N86" s="82"/>
      <c r="O86" s="132">
        <f>'[1]IN_COexp-RC-T'!F63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324586.768704171</v>
      </c>
      <c r="G88" s="72"/>
      <c r="H88" s="73"/>
      <c r="I88" s="136">
        <f>I81-I85</f>
        <v>335622.92611692374</v>
      </c>
      <c r="J88" s="72"/>
      <c r="K88" s="73"/>
      <c r="L88" s="136">
        <f>L81-L85</f>
        <v>334198.78920716734</v>
      </c>
      <c r="M88" s="72"/>
      <c r="N88" s="73"/>
      <c r="O88" s="136">
        <f>O81-O85</f>
        <v>334198.78920716734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149744.30247690371</v>
      </c>
      <c r="G89" s="34"/>
      <c r="H89" s="76"/>
      <c r="I89" s="138">
        <f>I82-I86</f>
        <v>145846.64422358986</v>
      </c>
      <c r="J89" s="34"/>
      <c r="K89" s="76"/>
      <c r="L89" s="138">
        <f>L82-L86</f>
        <v>161812.06101535168</v>
      </c>
      <c r="M89" s="34"/>
      <c r="N89" s="76"/>
      <c r="O89" s="138">
        <f>O82-O86</f>
        <v>186117.66872456152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474331.07118107472</v>
      </c>
      <c r="G90" s="81"/>
      <c r="H90" s="82"/>
      <c r="I90" s="139">
        <f>+I88+I89</f>
        <v>481469.5703405136</v>
      </c>
      <c r="J90" s="81"/>
      <c r="K90" s="82"/>
      <c r="L90" s="139">
        <f>+L88+L89</f>
        <v>496010.85022251902</v>
      </c>
      <c r="M90" s="81"/>
      <c r="N90" s="82"/>
      <c r="O90" s="139">
        <f>+O88+O89</f>
        <v>520316.45793172886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[1]T_post_detr.4.6!F111</f>
        <v>0</v>
      </c>
      <c r="E92" s="143">
        <f>[1]T_post_detr.4.6!G111</f>
        <v>0</v>
      </c>
      <c r="F92" s="144">
        <f>D92+E92</f>
        <v>0</v>
      </c>
      <c r="G92" s="142">
        <f>[1]T_post_detr.4.6!K111</f>
        <v>31028.388630093319</v>
      </c>
      <c r="H92" s="143">
        <f>[1]T_post_detr.4.6!L111</f>
        <v>0</v>
      </c>
      <c r="I92" s="144">
        <f>G92+H92</f>
        <v>31028.388630093319</v>
      </c>
      <c r="J92" s="142">
        <f>[1]T_post_detr.4.6!P111</f>
        <v>31028.388630093319</v>
      </c>
      <c r="K92" s="143">
        <f>[1]T_post_detr.4.6!Q111</f>
        <v>0</v>
      </c>
      <c r="L92" s="144">
        <f>J92+K92</f>
        <v>31028.388630093319</v>
      </c>
      <c r="M92" s="142">
        <f>[1]T_post_detr.4.6!U111</f>
        <v>31028.388630093319</v>
      </c>
      <c r="N92" s="143">
        <f>[1]T_post_detr.4.6!V111</f>
        <v>0</v>
      </c>
      <c r="O92" s="144">
        <f>M92+N92</f>
        <v>31028.388630093319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43" priority="4" operator="containsText" text="ERRORE">
      <formula>NOT(ISERROR(SEARCH("ERRORE",F81)))</formula>
    </cfRule>
  </conditionalFormatting>
  <conditionalFormatting sqref="I81:I83">
    <cfRule type="containsText" dxfId="42" priority="3" operator="containsText" text="ERRORE">
      <formula>NOT(ISERROR(SEARCH("ERRORE",I81)))</formula>
    </cfRule>
  </conditionalFormatting>
  <conditionalFormatting sqref="L81:L83">
    <cfRule type="containsText" dxfId="41" priority="2" operator="containsText" text="ERRORE">
      <formula>NOT(ISERROR(SEARCH("ERRORE",L81)))</formula>
    </cfRule>
  </conditionalFormatting>
  <conditionalFormatting sqref="O81:O83">
    <cfRule type="containsText" dxfId="40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D62" zoomScale="70" zoomScaleNormal="70" zoomScalePageLayoutView="70" workbookViewId="0">
      <selection activeCell="A44" activeCellId="1" sqref="A20:XFD20 A44:XFD44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4" t="s">
        <v>91</v>
      </c>
      <c r="E4" s="155"/>
      <c r="F4" s="156"/>
      <c r="G4" s="154" t="s">
        <v>91</v>
      </c>
      <c r="H4" s="155"/>
      <c r="I4" s="156"/>
      <c r="J4" s="154" t="s">
        <v>91</v>
      </c>
      <c r="K4" s="155"/>
      <c r="L4" s="156"/>
      <c r="M4" s="154" t="s">
        <v>91</v>
      </c>
      <c r="N4" s="155"/>
      <c r="O4" s="156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[9]T_post_detr.4.6!F7</f>
        <v>109266.56646905997</v>
      </c>
      <c r="E6" s="22">
        <f>[9]T_post_detr.4.6!G7</f>
        <v>0</v>
      </c>
      <c r="F6" s="23">
        <f>D6+E6</f>
        <v>109266.56646905997</v>
      </c>
      <c r="G6" s="22">
        <f>[9]T_post_detr.4.6!K7</f>
        <v>98460.27424537811</v>
      </c>
      <c r="H6" s="22">
        <f>[9]T_post_detr.4.6!L7</f>
        <v>0</v>
      </c>
      <c r="I6" s="23">
        <f>G6+H6</f>
        <v>98460.27424537811</v>
      </c>
      <c r="J6" s="22">
        <f>[9]T_post_detr.4.6!P7</f>
        <v>98460.27424537811</v>
      </c>
      <c r="K6" s="22">
        <f>[9]T_post_detr.4.6!Q7</f>
        <v>0</v>
      </c>
      <c r="L6" s="23">
        <f>J6+K6</f>
        <v>98460.27424537811</v>
      </c>
      <c r="M6" s="22">
        <f>[9]T_post_detr.4.6!U7</f>
        <v>98460.27424537811</v>
      </c>
      <c r="N6" s="22">
        <f>[9]T_post_detr.4.6!V7</f>
        <v>0</v>
      </c>
      <c r="O6" s="23">
        <f>M6+N6</f>
        <v>98460.27424537811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[9]T_post_detr.4.6!F8</f>
        <v>206103.62708389771</v>
      </c>
      <c r="E7" s="22">
        <f>[9]T_post_detr.4.6!G8</f>
        <v>0</v>
      </c>
      <c r="F7" s="23">
        <f t="shared" ref="F7:F20" si="0">D7+E7</f>
        <v>206103.62708389771</v>
      </c>
      <c r="G7" s="22">
        <f>[9]T_post_detr.4.6!K8</f>
        <v>186006.3686524049</v>
      </c>
      <c r="H7" s="22">
        <f>[9]T_post_detr.4.6!L8</f>
        <v>0</v>
      </c>
      <c r="I7" s="23">
        <f t="shared" ref="I7:I13" si="1">G7+H7</f>
        <v>186006.3686524049</v>
      </c>
      <c r="J7" s="22">
        <f>[9]T_post_detr.4.6!P8</f>
        <v>186006.3686524049</v>
      </c>
      <c r="K7" s="22">
        <f>[9]T_post_detr.4.6!Q8</f>
        <v>0</v>
      </c>
      <c r="L7" s="23">
        <f t="shared" ref="L7:L12" si="2">J7+K7</f>
        <v>186006.3686524049</v>
      </c>
      <c r="M7" s="22">
        <f>[9]T_post_detr.4.6!U8</f>
        <v>186006.3686524049</v>
      </c>
      <c r="N7" s="22">
        <f>[9]T_post_detr.4.6!V8</f>
        <v>0</v>
      </c>
      <c r="O7" s="23">
        <f t="shared" ref="O7:O13" si="3">M7+N7</f>
        <v>186006.3686524049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[9]T_post_detr.4.6!F9</f>
        <v>329637.60180809064</v>
      </c>
      <c r="E8" s="22">
        <f>[9]T_post_detr.4.6!G9</f>
        <v>0</v>
      </c>
      <c r="F8" s="23">
        <f t="shared" si="0"/>
        <v>329637.60180809064</v>
      </c>
      <c r="G8" s="22">
        <f>[9]T_post_detr.4.6!K9</f>
        <v>397553.58643872978</v>
      </c>
      <c r="H8" s="22">
        <f>[9]T_post_detr.4.6!L9</f>
        <v>0</v>
      </c>
      <c r="I8" s="23">
        <f t="shared" si="1"/>
        <v>397553.58643872978</v>
      </c>
      <c r="J8" s="22">
        <f>[9]T_post_detr.4.6!P9</f>
        <v>397553.58643872978</v>
      </c>
      <c r="K8" s="22">
        <f>[9]T_post_detr.4.6!Q9</f>
        <v>0</v>
      </c>
      <c r="L8" s="23">
        <f t="shared" si="2"/>
        <v>397553.58643872978</v>
      </c>
      <c r="M8" s="22">
        <f>[9]T_post_detr.4.6!U9</f>
        <v>397553.58643872978</v>
      </c>
      <c r="N8" s="22">
        <f>[9]T_post_detr.4.6!V9</f>
        <v>0</v>
      </c>
      <c r="O8" s="23">
        <f t="shared" si="3"/>
        <v>397553.58643872978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[9]T_post_detr.4.6!F10</f>
        <v>447297.24735696003</v>
      </c>
      <c r="E9" s="22">
        <f>[9]T_post_detr.4.6!G10</f>
        <v>0</v>
      </c>
      <c r="F9" s="23">
        <f t="shared" si="0"/>
        <v>447297.24735696003</v>
      </c>
      <c r="G9" s="22">
        <f>[9]T_post_detr.4.6!K10</f>
        <v>441156.08319342847</v>
      </c>
      <c r="H9" s="22">
        <f>[9]T_post_detr.4.6!L10</f>
        <v>0</v>
      </c>
      <c r="I9" s="23">
        <f t="shared" si="1"/>
        <v>441156.08319342847</v>
      </c>
      <c r="J9" s="22">
        <f>[9]T_post_detr.4.6!P10</f>
        <v>441156.08319342847</v>
      </c>
      <c r="K9" s="22">
        <f>[9]T_post_detr.4.6!Q10</f>
        <v>0</v>
      </c>
      <c r="L9" s="23">
        <f t="shared" si="2"/>
        <v>441156.08319342847</v>
      </c>
      <c r="M9" s="22">
        <f>[9]T_post_detr.4.6!U10</f>
        <v>441156.08319342847</v>
      </c>
      <c r="N9" s="22">
        <f>[9]T_post_detr.4.6!V10</f>
        <v>0</v>
      </c>
      <c r="O9" s="23">
        <f t="shared" si="3"/>
        <v>441156.08319342847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[9]T_post_detr.4.6!F11</f>
        <v>0</v>
      </c>
      <c r="E10" s="22">
        <f>[9]T_post_detr.4.6!G11</f>
        <v>0</v>
      </c>
      <c r="F10" s="23">
        <f t="shared" si="0"/>
        <v>0</v>
      </c>
      <c r="G10" s="22">
        <f>[9]T_post_detr.4.6!K11</f>
        <v>0</v>
      </c>
      <c r="H10" s="22">
        <f>[9]T_post_detr.4.6!L11</f>
        <v>0</v>
      </c>
      <c r="I10" s="23">
        <f t="shared" si="1"/>
        <v>0</v>
      </c>
      <c r="J10" s="22">
        <f>[9]T_post_detr.4.6!P11</f>
        <v>0</v>
      </c>
      <c r="K10" s="22">
        <f>[9]T_post_detr.4.6!Q11</f>
        <v>0</v>
      </c>
      <c r="L10" s="23">
        <f t="shared" si="2"/>
        <v>0</v>
      </c>
      <c r="M10" s="22">
        <f>[9]T_post_detr.4.6!U11</f>
        <v>0</v>
      </c>
      <c r="N10" s="22">
        <f>[9]T_post_detr.4.6!V11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[9]T_post_detr.4.6!F12</f>
        <v>9226.6999999999989</v>
      </c>
      <c r="E11" s="22">
        <f>[9]T_post_detr.4.6!G12</f>
        <v>0</v>
      </c>
      <c r="F11" s="23">
        <f t="shared" si="0"/>
        <v>9226.6999999999989</v>
      </c>
      <c r="G11" s="22">
        <f>[9]T_post_detr.4.6!K12</f>
        <v>18041.8</v>
      </c>
      <c r="H11" s="22">
        <f>[9]T_post_detr.4.6!L12</f>
        <v>0</v>
      </c>
      <c r="I11" s="23">
        <f t="shared" si="1"/>
        <v>18041.8</v>
      </c>
      <c r="J11" s="22">
        <f>[9]T_post_detr.4.6!P12</f>
        <v>18041.8</v>
      </c>
      <c r="K11" s="22">
        <f>[9]T_post_detr.4.6!Q12</f>
        <v>0</v>
      </c>
      <c r="L11" s="23">
        <f t="shared" si="2"/>
        <v>18041.8</v>
      </c>
      <c r="M11" s="22">
        <f>[9]T_post_detr.4.6!U12</f>
        <v>18041.8</v>
      </c>
      <c r="N11" s="22">
        <f>[9]T_post_detr.4.6!V12</f>
        <v>0</v>
      </c>
      <c r="O11" s="23">
        <f t="shared" si="3"/>
        <v>18041.8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[9]T_post_detr.4.6!F13</f>
        <v>0</v>
      </c>
      <c r="E12" s="22">
        <f>[9]T_post_detr.4.6!G13</f>
        <v>0</v>
      </c>
      <c r="F12" s="23">
        <f t="shared" si="0"/>
        <v>0</v>
      </c>
      <c r="G12" s="22">
        <f>[9]T_post_detr.4.6!K13</f>
        <v>0</v>
      </c>
      <c r="H12" s="22">
        <f>[9]T_post_detr.4.6!L13</f>
        <v>0</v>
      </c>
      <c r="I12" s="23">
        <f t="shared" si="1"/>
        <v>0</v>
      </c>
      <c r="J12" s="22">
        <f>[9]T_post_detr.4.6!P13</f>
        <v>0</v>
      </c>
      <c r="K12" s="22">
        <f>[9]T_post_detr.4.6!Q13</f>
        <v>0</v>
      </c>
      <c r="L12" s="23">
        <f t="shared" si="2"/>
        <v>0</v>
      </c>
      <c r="M12" s="22">
        <f>[9]T_post_detr.4.6!U13</f>
        <v>0</v>
      </c>
      <c r="N12" s="22">
        <f>[9]T_post_detr.4.6!V13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[9]T_post_detr.4.6!$F$15</f>
        <v>131044.68418691569</v>
      </c>
      <c r="E13" s="22">
        <f>[9]T_post_detr.4.6!$G$15</f>
        <v>0</v>
      </c>
      <c r="F13" s="23">
        <f t="shared" si="0"/>
        <v>131044.68418691569</v>
      </c>
      <c r="G13" s="22">
        <f>[9]T_post_detr.4.6!K15</f>
        <v>130913.7704164992</v>
      </c>
      <c r="H13" s="22">
        <f>[9]T_post_detr.4.6!L15</f>
        <v>0</v>
      </c>
      <c r="I13" s="23">
        <f t="shared" si="1"/>
        <v>130913.7704164992</v>
      </c>
      <c r="J13" s="22">
        <f>[9]T_post_detr.4.6!P15</f>
        <v>130913.7704164992</v>
      </c>
      <c r="K13" s="22">
        <f>[9]T_post_detr.4.6!Q15</f>
        <v>0</v>
      </c>
      <c r="L13" s="23">
        <f>J13+K13</f>
        <v>130913.7704164992</v>
      </c>
      <c r="M13" s="22">
        <f>[9]T_post_detr.4.6!U15</f>
        <v>130913.7704164992</v>
      </c>
      <c r="N13" s="22">
        <f>[9]T_post_detr.4.6!V15</f>
        <v>0</v>
      </c>
      <c r="O13" s="23">
        <f t="shared" si="3"/>
        <v>130913.7704164992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6">
        <f>[9]T_post_detr.4.6!$F$14</f>
        <v>0.6</v>
      </c>
      <c r="E14" s="27">
        <f>[9]T_post_detr.4.6!$G$14</f>
        <v>0.6</v>
      </c>
      <c r="F14" s="28">
        <f>IF(D14=E14,D14,"n.d.")</f>
        <v>0.6</v>
      </c>
      <c r="G14" s="27">
        <f>[9]T_post_detr.4.6!K14</f>
        <v>0.6</v>
      </c>
      <c r="H14" s="27">
        <f>[9]T_post_detr.4.6!L14</f>
        <v>0.6</v>
      </c>
      <c r="I14" s="28">
        <f>IF(G14=H14,G14,"n.d.")</f>
        <v>0.6</v>
      </c>
      <c r="J14" s="27">
        <f>[9]T_post_detr.4.6!P14</f>
        <v>0.6</v>
      </c>
      <c r="K14" s="27">
        <f>[9]T_post_detr.4.6!Q14</f>
        <v>0.6</v>
      </c>
      <c r="L14" s="28">
        <f>IF(J14=K14,J14,"n.d.")</f>
        <v>0.6</v>
      </c>
      <c r="M14" s="27">
        <f>[9]T_post_detr.4.6!U14</f>
        <v>0.6</v>
      </c>
      <c r="N14" s="27">
        <f>[9]T_post_detr.4.6!V14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[9]T_post_detr.4.6!$F$16</f>
        <v>78626.810512149415</v>
      </c>
      <c r="E15" s="22">
        <f>[9]T_post_detr.4.6!$G$16</f>
        <v>0</v>
      </c>
      <c r="F15" s="23">
        <f t="shared" si="0"/>
        <v>78626.810512149415</v>
      </c>
      <c r="G15" s="22">
        <f>[9]T_post_detr.4.6!K16</f>
        <v>78548.262249899519</v>
      </c>
      <c r="H15" s="22">
        <f>[9]T_post_detr.4.6!L16</f>
        <v>0</v>
      </c>
      <c r="I15" s="23">
        <f t="shared" ref="I15:I16" si="4">G15+H15</f>
        <v>78548.262249899519</v>
      </c>
      <c r="J15" s="22">
        <f>[9]T_post_detr.4.6!P16</f>
        <v>78548.262249899519</v>
      </c>
      <c r="K15" s="22">
        <f>[9]T_post_detr.4.6!Q16</f>
        <v>0</v>
      </c>
      <c r="L15" s="23">
        <f t="shared" ref="L15:L16" si="5">J15+K15</f>
        <v>78548.262249899519</v>
      </c>
      <c r="M15" s="22">
        <f>[9]T_post_detr.4.6!U16</f>
        <v>78548.262249899519</v>
      </c>
      <c r="N15" s="22">
        <f>[9]T_post_detr.4.6!V16</f>
        <v>0</v>
      </c>
      <c r="O15" s="23">
        <f t="shared" ref="O15:O16" si="6">M15+N15</f>
        <v>78548.262249899519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[9]T_post_detr.4.6!F20</f>
        <v>3294.4367986529996</v>
      </c>
      <c r="E16" s="22">
        <f>[9]T_post_detr.4.6!G20</f>
        <v>0</v>
      </c>
      <c r="F16" s="23">
        <f t="shared" si="0"/>
        <v>3294.4367986529996</v>
      </c>
      <c r="G16" s="22">
        <f>[9]T_post_detr.4.6!K20</f>
        <v>3291.145653</v>
      </c>
      <c r="H16" s="22">
        <f>[9]T_post_detr.4.6!L20</f>
        <v>0</v>
      </c>
      <c r="I16" s="23">
        <f t="shared" si="4"/>
        <v>3291.145653</v>
      </c>
      <c r="J16" s="22">
        <f>[9]T_post_detr.4.6!P20</f>
        <v>3291.145653</v>
      </c>
      <c r="K16" s="22">
        <f>[9]T_post_detr.4.6!Q20</f>
        <v>0</v>
      </c>
      <c r="L16" s="23">
        <f t="shared" si="5"/>
        <v>3291.145653</v>
      </c>
      <c r="M16" s="22">
        <f>[9]T_post_detr.4.6!U20</f>
        <v>3291.145653</v>
      </c>
      <c r="N16" s="22">
        <f>[9]T_post_detr.4.6!V20</f>
        <v>0</v>
      </c>
      <c r="O16" s="23">
        <f t="shared" si="6"/>
        <v>3291.145653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[9]T_post_detr.4.6!F18</f>
        <v>0.1</v>
      </c>
      <c r="E17" s="29">
        <f>[9]T_post_detr.4.6!G18</f>
        <v>0.1</v>
      </c>
      <c r="F17" s="30">
        <f>D17</f>
        <v>0.1</v>
      </c>
      <c r="G17" s="29">
        <f>[9]T_post_detr.4.6!K18</f>
        <v>0.1</v>
      </c>
      <c r="H17" s="29">
        <f>[9]T_post_detr.4.6!L18</f>
        <v>0.1</v>
      </c>
      <c r="I17" s="30">
        <f>G17</f>
        <v>0.1</v>
      </c>
      <c r="J17" s="29">
        <f>[9]T_post_detr.4.6!P18</f>
        <v>0.1</v>
      </c>
      <c r="K17" s="29">
        <f>[9]T_post_detr.4.6!Q18</f>
        <v>0.1</v>
      </c>
      <c r="L17" s="30">
        <f>[9]T_post_detr.4.6!$P$18</f>
        <v>0.1</v>
      </c>
      <c r="M17" s="29">
        <f>[9]T_post_detr.4.6!U18</f>
        <v>0.1</v>
      </c>
      <c r="N17" s="29">
        <f>[9]T_post_detr.4.6!V18</f>
        <v>0.1</v>
      </c>
      <c r="O17" s="30">
        <f>N17</f>
        <v>0.1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[9]T_post_detr.4.6!F19</f>
        <v>0.66</v>
      </c>
      <c r="E18" s="29">
        <f>[9]T_post_detr.4.6!G19</f>
        <v>0.66</v>
      </c>
      <c r="F18" s="31">
        <f>IF(D18=E18,D18,"n.d.")</f>
        <v>0.66</v>
      </c>
      <c r="G18" s="29">
        <f>[9]T_post_detr.4.6!K19</f>
        <v>0.66</v>
      </c>
      <c r="H18" s="29">
        <f>[9]T_post_detr.4.6!L19</f>
        <v>0.66</v>
      </c>
      <c r="I18" s="31">
        <f>IF(G18=H18,G18,"n.d.")</f>
        <v>0.66</v>
      </c>
      <c r="J18" s="29">
        <f>[9]T_post_detr.4.6!P19</f>
        <v>0.66</v>
      </c>
      <c r="K18" s="29">
        <f>[9]T_post_detr.4.6!Q19</f>
        <v>0.66</v>
      </c>
      <c r="L18" s="31">
        <f>IF(J18=K18,J18,"n.d.")</f>
        <v>0.66</v>
      </c>
      <c r="M18" s="29">
        <f>[9]T_post_detr.4.6!U19</f>
        <v>0.66</v>
      </c>
      <c r="N18" s="29">
        <f>[9]T_post_detr.4.6!V19</f>
        <v>0.66</v>
      </c>
      <c r="O18" s="31">
        <f>IF(M18=N18,M18,"n.d.")</f>
        <v>0.66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[9]T_post_detr.4.6!F21</f>
        <v>2174.32828711098</v>
      </c>
      <c r="E19" s="22">
        <f>[9]T_post_detr.4.6!G21</f>
        <v>0</v>
      </c>
      <c r="F19" s="23">
        <f t="shared" si="0"/>
        <v>2174.32828711098</v>
      </c>
      <c r="G19" s="22">
        <f>[9]T_post_detr.4.6!K21</f>
        <v>2172.1561309799999</v>
      </c>
      <c r="H19" s="22">
        <f>[9]T_post_detr.4.6!L21</f>
        <v>0</v>
      </c>
      <c r="I19" s="23">
        <f t="shared" ref="I19:I20" si="7">G19+H19</f>
        <v>2172.1561309799999</v>
      </c>
      <c r="J19" s="22">
        <f>[9]T_post_detr.4.6!P21</f>
        <v>2172.1561309799999</v>
      </c>
      <c r="K19" s="22">
        <f>[9]T_post_detr.4.6!Q21</f>
        <v>0</v>
      </c>
      <c r="L19" s="23">
        <f t="shared" ref="L19:L20" si="8">J19+K19</f>
        <v>2172.1561309799999</v>
      </c>
      <c r="M19" s="32">
        <f>[9]T_post_detr.4.6!U21</f>
        <v>2172.1561309799999</v>
      </c>
      <c r="N19" s="33">
        <f>[9]T_post_detr.4.6!V21</f>
        <v>0</v>
      </c>
      <c r="O19" s="23">
        <f t="shared" ref="O19:O20" si="9">M19+N19</f>
        <v>2172.1561309799999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[9]T_post_detr.4.6!$F$32</f>
        <v>1414.9539694065024</v>
      </c>
      <c r="E20" s="22">
        <f>[9]T_post_detr.4.6!G32</f>
        <v>0</v>
      </c>
      <c r="F20" s="23">
        <f t="shared" si="0"/>
        <v>1414.9539694065024</v>
      </c>
      <c r="G20" s="22">
        <f>[9]T_post_detr.4.6!K32</f>
        <v>1414.9539694065024</v>
      </c>
      <c r="H20" s="22">
        <f>[9]T_post_detr.4.6!L32</f>
        <v>0</v>
      </c>
      <c r="I20" s="23">
        <f t="shared" si="7"/>
        <v>1414.9539694065024</v>
      </c>
      <c r="J20" s="22">
        <f>[9]T_post_detr.4.6!P32</f>
        <v>0</v>
      </c>
      <c r="K20" s="22">
        <f>[9]T_post_detr.4.6!Q32</f>
        <v>0</v>
      </c>
      <c r="L20" s="23">
        <f t="shared" si="8"/>
        <v>0</v>
      </c>
      <c r="M20" s="22">
        <f>[9]T_post_detr.4.6!U32</f>
        <v>0</v>
      </c>
      <c r="N20" s="22">
        <f>[9]T_post_detr.4.6!V32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[9]T_post_detr.4.6!G33</f>
        <v>102214.55578881544</v>
      </c>
      <c r="F21" s="23">
        <f>E21</f>
        <v>102214.55578881544</v>
      </c>
      <c r="G21" s="34"/>
      <c r="H21" s="22">
        <f>[9]T_post_detr.4.6!L33</f>
        <v>106191.26481184681</v>
      </c>
      <c r="I21" s="23">
        <f>H21</f>
        <v>106191.26481184681</v>
      </c>
      <c r="J21" s="34"/>
      <c r="K21" s="22">
        <f>[9]T_post_detr.4.6!Q33</f>
        <v>106049.76941490616</v>
      </c>
      <c r="L21" s="23">
        <f>K21</f>
        <v>106049.76941490616</v>
      </c>
      <c r="M21" s="34"/>
      <c r="N21" s="22">
        <f>[9]T_post_detr.4.6!V33</f>
        <v>106049.76941490616</v>
      </c>
      <c r="O21" s="23">
        <f>N21</f>
        <v>106049.76941490616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[9]T_post_detr.4.6!K34</f>
        <v>0</v>
      </c>
      <c r="H22" s="22">
        <f>[9]T_post_detr.4.6!L34</f>
        <v>0</v>
      </c>
      <c r="I22" s="36">
        <f t="shared" ref="I22" si="10">G22+H22</f>
        <v>0</v>
      </c>
      <c r="J22" s="22">
        <f>[9]T_post_detr.4.6!P34</f>
        <v>0</v>
      </c>
      <c r="K22" s="22">
        <f>[9]T_post_detr.4.6!Q34</f>
        <v>0</v>
      </c>
      <c r="L22" s="36">
        <f t="shared" ref="L22" si="11">J22+K22</f>
        <v>0</v>
      </c>
      <c r="M22" s="22">
        <f>[9]T_post_detr.4.6!U34</f>
        <v>0</v>
      </c>
      <c r="N22" s="22">
        <f>[9]T_post_detr.4.6!V34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1022145.5578881544</v>
      </c>
      <c r="E23" s="38">
        <f>E6+E7+E8+E9+E10+E11+E12-E15-E19+E20+E21</f>
        <v>102214.55578881544</v>
      </c>
      <c r="F23" s="38">
        <f>D23+E23</f>
        <v>1124360.1136769699</v>
      </c>
      <c r="G23" s="38">
        <f>G6+G7+G8+G9+G10+G11+G12-G15-G19+G20+G22</f>
        <v>1061912.648118468</v>
      </c>
      <c r="H23" s="38">
        <f>H6+H7+H8+H9+H10+H11+H12-H15-H19+H20+H21+H22</f>
        <v>106191.26481184681</v>
      </c>
      <c r="I23" s="38">
        <f>G23+H23</f>
        <v>1168103.9129303149</v>
      </c>
      <c r="J23" s="38">
        <f>J6+J7+J8+J9+J10+J11+J12-J15-J19+J20+J22</f>
        <v>1060497.6941490616</v>
      </c>
      <c r="K23" s="38">
        <f>K6+K7+K8+K9+K10+K11+K12-K15-K19+K20+K21+K22</f>
        <v>106049.76941490616</v>
      </c>
      <c r="L23" s="38">
        <f>J23+K23</f>
        <v>1166547.4635639677</v>
      </c>
      <c r="M23" s="38">
        <f>M6+M7+M8+M9+M10+M11+M12-M15-M19+M20+M22</f>
        <v>1060497.6941490616</v>
      </c>
      <c r="N23" s="38">
        <f>N6+N7+N8+N9+N10+N11+N12-N15-N19+N20+N21+N22</f>
        <v>106049.76941490616</v>
      </c>
      <c r="O23" s="38">
        <f>M23+N23</f>
        <v>1166547.4635639677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[9]T_post_detr.4.6!F41</f>
        <v>105151.55016365997</v>
      </c>
      <c r="E25" s="44">
        <f>[9]T_post_detr.4.6!G41</f>
        <v>15992.579529927001</v>
      </c>
      <c r="F25" s="45">
        <f t="shared" ref="F25:F49" si="13">D25+E25</f>
        <v>121144.12969358696</v>
      </c>
      <c r="G25" s="44">
        <f>[9]T_post_detr.4.6!K41</f>
        <v>103931.91369325355</v>
      </c>
      <c r="H25" s="44">
        <f>[9]T_post_detr.4.6!L41</f>
        <v>15901.840200000001</v>
      </c>
      <c r="I25" s="45">
        <f t="shared" ref="I25:I33" si="14">G25+H25</f>
        <v>119833.75389325355</v>
      </c>
      <c r="J25" s="44">
        <f>[9]T_post_detr.4.6!P41</f>
        <v>103931.91369325355</v>
      </c>
      <c r="K25" s="44">
        <f>[9]T_post_detr.4.6!Q41</f>
        <v>15901.840200000001</v>
      </c>
      <c r="L25" s="45">
        <f t="shared" ref="L25:L44" si="15">J25+K25</f>
        <v>119833.75389325355</v>
      </c>
      <c r="M25" s="44">
        <f>[9]T_post_detr.4.6!U41</f>
        <v>103931.91369325355</v>
      </c>
      <c r="N25" s="44">
        <f>[9]T_post_detr.4.6!V41</f>
        <v>15901.840200000001</v>
      </c>
      <c r="O25" s="45">
        <f t="shared" ref="O25:O43" si="16">M25+N25</f>
        <v>119833.75389325355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[9]T_post_detr.4.6!F42</f>
        <v>70668.883024739989</v>
      </c>
      <c r="E26" s="22">
        <f>[9]T_post_detr.4.6!G42</f>
        <v>8104.0956796799983</v>
      </c>
      <c r="F26" s="36">
        <f t="shared" si="13"/>
        <v>78772.978704419991</v>
      </c>
      <c r="G26" s="22">
        <f>[9]T_post_detr.4.6!K42</f>
        <v>74121.733453958223</v>
      </c>
      <c r="H26" s="22">
        <f>[9]T_post_detr.4.6!L42</f>
        <v>8795.3155199999983</v>
      </c>
      <c r="I26" s="36">
        <f t="shared" si="14"/>
        <v>82917.048973958226</v>
      </c>
      <c r="J26" s="22">
        <f>[9]T_post_detr.4.6!P42</f>
        <v>74121.733453958223</v>
      </c>
      <c r="K26" s="22">
        <f>[9]T_post_detr.4.6!Q42</f>
        <v>8795.3155199999983</v>
      </c>
      <c r="L26" s="36">
        <f t="shared" si="15"/>
        <v>82917.048973958226</v>
      </c>
      <c r="M26" s="22">
        <f>[9]T_post_detr.4.6!U42</f>
        <v>74121.733453958223</v>
      </c>
      <c r="N26" s="22">
        <f>[9]T_post_detr.4.6!V42</f>
        <v>8795.3155199999983</v>
      </c>
      <c r="O26" s="36">
        <f t="shared" si="16"/>
        <v>82917.048973958226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[9]T_post_detr.4.6!F43</f>
        <v>118125.89256468005</v>
      </c>
      <c r="E27" s="47">
        <f>[9]T_post_detr.4.6!G43</f>
        <v>0</v>
      </c>
      <c r="F27" s="48">
        <f t="shared" si="13"/>
        <v>118125.89256468005</v>
      </c>
      <c r="G27" s="47">
        <f>[9]T_post_detr.4.6!K43</f>
        <v>104812.38400959724</v>
      </c>
      <c r="H27" s="47">
        <f>[9]T_post_detr.4.6!L43</f>
        <v>0</v>
      </c>
      <c r="I27" s="48">
        <f t="shared" si="14"/>
        <v>104812.38400959724</v>
      </c>
      <c r="J27" s="47">
        <f>[9]T_post_detr.4.6!P43</f>
        <v>104812.38400959724</v>
      </c>
      <c r="K27" s="47">
        <f>[9]T_post_detr.4.6!Q43</f>
        <v>0</v>
      </c>
      <c r="L27" s="48">
        <f t="shared" si="15"/>
        <v>104812.38400959724</v>
      </c>
      <c r="M27" s="47">
        <f>[9]T_post_detr.4.6!U43</f>
        <v>104812.38400959724</v>
      </c>
      <c r="N27" s="47">
        <f>[9]T_post_detr.4.6!V43</f>
        <v>0</v>
      </c>
      <c r="O27" s="48">
        <f t="shared" si="16"/>
        <v>104812.38400959724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[9]T_post_detr.4.6!F44</f>
        <v>0</v>
      </c>
      <c r="E28" s="47">
        <f>[9]T_post_detr.4.6!G44</f>
        <v>0</v>
      </c>
      <c r="F28" s="48">
        <f t="shared" si="13"/>
        <v>0</v>
      </c>
      <c r="G28" s="47">
        <f>[9]T_post_detr.4.6!K44</f>
        <v>0</v>
      </c>
      <c r="H28" s="47">
        <f>[9]T_post_detr.4.6!L44</f>
        <v>0</v>
      </c>
      <c r="I28" s="48">
        <f t="shared" si="14"/>
        <v>0</v>
      </c>
      <c r="J28" s="47">
        <f>[9]T_post_detr.4.6!P44</f>
        <v>0</v>
      </c>
      <c r="K28" s="47">
        <f>[9]T_post_detr.4.6!Q44</f>
        <v>37932.258719999998</v>
      </c>
      <c r="L28" s="48">
        <f t="shared" si="15"/>
        <v>37932.258719999998</v>
      </c>
      <c r="M28" s="47">
        <f>[9]T_post_detr.4.6!U44</f>
        <v>0</v>
      </c>
      <c r="N28" s="47">
        <f>[9]T_post_detr.4.6!V44</f>
        <v>75864.378720000008</v>
      </c>
      <c r="O28" s="48">
        <f t="shared" si="16"/>
        <v>75864.378720000008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[9]T_post_detr.4.6!F45</f>
        <v>52726.441027259985</v>
      </c>
      <c r="E29" s="47">
        <f>[9]T_post_detr.4.6!G45</f>
        <v>7824.6192023999984</v>
      </c>
      <c r="F29" s="48">
        <f t="shared" si="13"/>
        <v>60551.060229659983</v>
      </c>
      <c r="G29" s="47">
        <f>[9]T_post_detr.4.6!K45</f>
        <v>52322.209192376708</v>
      </c>
      <c r="H29" s="47">
        <f>[9]T_post_detr.4.6!L45</f>
        <v>7824.8184000000001</v>
      </c>
      <c r="I29" s="48">
        <f t="shared" si="14"/>
        <v>60147.027592376704</v>
      </c>
      <c r="J29" s="47">
        <f>[9]T_post_detr.4.6!P45</f>
        <v>52322.209192376708</v>
      </c>
      <c r="K29" s="47">
        <f>[9]T_post_detr.4.6!Q45</f>
        <v>7824.8184000000001</v>
      </c>
      <c r="L29" s="48">
        <f t="shared" si="15"/>
        <v>60147.027592376704</v>
      </c>
      <c r="M29" s="47">
        <f>[9]T_post_detr.4.6!U45</f>
        <v>52322.209192376708</v>
      </c>
      <c r="N29" s="47">
        <f>[9]T_post_detr.4.6!V45</f>
        <v>7824.8184000000001</v>
      </c>
      <c r="O29" s="48">
        <f t="shared" si="16"/>
        <v>60147.027592376704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241521.21661668003</v>
      </c>
      <c r="E30" s="51">
        <f>+E26+E27+E28+E29</f>
        <v>15928.714882079996</v>
      </c>
      <c r="F30" s="52">
        <f t="shared" si="13"/>
        <v>257449.93149876004</v>
      </c>
      <c r="G30" s="51">
        <f>+G26+G27+G28+G29</f>
        <v>231256.32665593218</v>
      </c>
      <c r="H30" s="51">
        <f>+H26+H27+H28+H29</f>
        <v>16620.13392</v>
      </c>
      <c r="I30" s="52">
        <f t="shared" si="14"/>
        <v>247876.46057593217</v>
      </c>
      <c r="J30" s="51">
        <f>+J26+J27+J28+J29</f>
        <v>231256.32665593218</v>
      </c>
      <c r="K30" s="51">
        <f>+K26+K27+K28+K29</f>
        <v>54552.392639999991</v>
      </c>
      <c r="L30" s="52">
        <f t="shared" si="15"/>
        <v>285808.71929593215</v>
      </c>
      <c r="M30" s="51">
        <f>+M26+M27+M28+M29</f>
        <v>231256.32665593218</v>
      </c>
      <c r="N30" s="51">
        <f>+N26+N27+N28+N29</f>
        <v>92484.512640000015</v>
      </c>
      <c r="O30" s="52">
        <f t="shared" si="16"/>
        <v>323740.83929593221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[9]T_post_detr.4.6!F47</f>
        <v>66831.580212091518</v>
      </c>
      <c r="E31" s="53">
        <f>[9]T_post_detr.4.6!G47</f>
        <v>0</v>
      </c>
      <c r="F31" s="48">
        <f t="shared" si="13"/>
        <v>66831.580212091518</v>
      </c>
      <c r="G31" s="53">
        <f>[9]T_post_detr.4.6!K47</f>
        <v>59416.311304756484</v>
      </c>
      <c r="H31" s="53">
        <f>[9]T_post_detr.4.6!L47</f>
        <v>0</v>
      </c>
      <c r="I31" s="48">
        <f t="shared" si="14"/>
        <v>59416.311304756484</v>
      </c>
      <c r="J31" s="53">
        <f>[9]T_post_detr.4.6!P47</f>
        <v>65579.648987060835</v>
      </c>
      <c r="K31" s="53">
        <f>[9]T_post_detr.4.6!Q47</f>
        <v>0</v>
      </c>
      <c r="L31" s="48">
        <f t="shared" si="15"/>
        <v>65579.648987060835</v>
      </c>
      <c r="M31" s="53">
        <f>[9]T_post_detr.4.6!U47</f>
        <v>90877.829678442329</v>
      </c>
      <c r="N31" s="53">
        <f>[9]T_post_detr.4.6!V47</f>
        <v>0</v>
      </c>
      <c r="O31" s="48">
        <f t="shared" si="16"/>
        <v>90877.829678442329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5187.2925883658872</v>
      </c>
      <c r="E32" s="54">
        <f>+E33+E34+E35+E36</f>
        <v>49999.649699999994</v>
      </c>
      <c r="F32" s="48">
        <f t="shared" si="13"/>
        <v>55186.942288365884</v>
      </c>
      <c r="G32" s="54">
        <f>+G33+G34+G35+G36</f>
        <v>5142.7752044573808</v>
      </c>
      <c r="H32" s="54">
        <f>+H33+H34+H35+H36</f>
        <v>49999.8</v>
      </c>
      <c r="I32" s="48">
        <f t="shared" si="14"/>
        <v>55142.575204457382</v>
      </c>
      <c r="J32" s="54">
        <f>+J33+J34+J35+J36</f>
        <v>5142.7752044573808</v>
      </c>
      <c r="K32" s="54">
        <f>+K33+K34+K35+K36</f>
        <v>49999.8</v>
      </c>
      <c r="L32" s="48">
        <f t="shared" si="15"/>
        <v>55142.575204457382</v>
      </c>
      <c r="M32" s="54">
        <f>+M33+M34+M35+M36</f>
        <v>5142.7752044573808</v>
      </c>
      <c r="N32" s="54">
        <f>+N33+N34+N35+N36</f>
        <v>49999.8</v>
      </c>
      <c r="O32" s="48">
        <f t="shared" si="16"/>
        <v>55142.575204457382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[9]T_post_detr.4.6!F49</f>
        <v>0</v>
      </c>
      <c r="E33" s="47">
        <f>[9]T_post_detr.4.6!G49</f>
        <v>0</v>
      </c>
      <c r="F33" s="48">
        <f t="shared" si="13"/>
        <v>0</v>
      </c>
      <c r="G33" s="47">
        <f>[9]T_post_detr.4.6!K49</f>
        <v>0</v>
      </c>
      <c r="H33" s="47">
        <f>[9]T_post_detr.4.6!L49</f>
        <v>0</v>
      </c>
      <c r="I33" s="48">
        <f t="shared" si="14"/>
        <v>0</v>
      </c>
      <c r="J33" s="47">
        <f>[9]T_post_detr.4.6!P49</f>
        <v>0</v>
      </c>
      <c r="K33" s="47">
        <f>[9]T_post_detr.4.6!Q49</f>
        <v>0</v>
      </c>
      <c r="L33" s="48">
        <f t="shared" si="15"/>
        <v>0</v>
      </c>
      <c r="M33" s="47">
        <f>[9]T_post_detr.4.6!U49</f>
        <v>0</v>
      </c>
      <c r="N33" s="47">
        <f>[9]T_post_detr.4.6!V49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[9]T_post_detr.4.6!F50</f>
        <v>431.82941590588786</v>
      </c>
      <c r="E34" s="47">
        <f>[9]T_post_detr.4.6!G50</f>
        <v>49999.649699999994</v>
      </c>
      <c r="F34" s="48">
        <f>D34+E34</f>
        <v>50431.47911590588</v>
      </c>
      <c r="G34" s="47">
        <f>[9]T_post_detr.4.6!K50</f>
        <v>392.0647644</v>
      </c>
      <c r="H34" s="47">
        <f>[9]T_post_detr.4.6!L50</f>
        <v>49999.8</v>
      </c>
      <c r="I34" s="48">
        <f>G34+H34</f>
        <v>50391.864764400001</v>
      </c>
      <c r="J34" s="47">
        <f>[9]T_post_detr.4.6!P50</f>
        <v>392.0647644</v>
      </c>
      <c r="K34" s="47">
        <f>[9]T_post_detr.4.6!Q50</f>
        <v>49999.8</v>
      </c>
      <c r="L34" s="48">
        <f t="shared" si="15"/>
        <v>50391.864764400001</v>
      </c>
      <c r="M34" s="47">
        <f>[9]T_post_detr.4.6!U50</f>
        <v>392.0647644</v>
      </c>
      <c r="N34" s="47">
        <f>[9]T_post_detr.4.6!V50</f>
        <v>49999.8</v>
      </c>
      <c r="O34" s="48">
        <f t="shared" si="16"/>
        <v>50391.864764400001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[9]T_post_detr.4.6!F51</f>
        <v>4755.4631724599994</v>
      </c>
      <c r="E35" s="47">
        <f>[9]T_post_detr.4.6!G51</f>
        <v>0</v>
      </c>
      <c r="F35" s="48">
        <f t="shared" si="13"/>
        <v>4755.4631724599994</v>
      </c>
      <c r="G35" s="47">
        <f>[9]T_post_detr.4.6!K51</f>
        <v>4750.7104400573808</v>
      </c>
      <c r="H35" s="47">
        <f>[9]T_post_detr.4.6!L51</f>
        <v>0</v>
      </c>
      <c r="I35" s="48">
        <f t="shared" ref="I35:I44" si="17">G35+H35</f>
        <v>4750.7104400573808</v>
      </c>
      <c r="J35" s="47">
        <f>[9]T_post_detr.4.6!P51</f>
        <v>4750.7104400573808</v>
      </c>
      <c r="K35" s="47">
        <f>[9]T_post_detr.4.6!Q51</f>
        <v>0</v>
      </c>
      <c r="L35" s="48">
        <f t="shared" si="15"/>
        <v>4750.7104400573808</v>
      </c>
      <c r="M35" s="47">
        <f>[9]T_post_detr.4.6!U51</f>
        <v>4750.7104400573808</v>
      </c>
      <c r="N35" s="47">
        <f>[9]T_post_detr.4.6!V51</f>
        <v>0</v>
      </c>
      <c r="O35" s="48">
        <f t="shared" si="16"/>
        <v>4750.7104400573808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[9]T_post_detr.4.6!F52</f>
        <v>0</v>
      </c>
      <c r="E36" s="47">
        <f>[9]T_post_detr.4.6!G52</f>
        <v>0</v>
      </c>
      <c r="F36" s="48">
        <f t="shared" si="13"/>
        <v>0</v>
      </c>
      <c r="G36" s="47">
        <f>[9]T_post_detr.4.6!K52</f>
        <v>0</v>
      </c>
      <c r="H36" s="47">
        <f>[9]T_post_detr.4.6!L52</f>
        <v>0</v>
      </c>
      <c r="I36" s="48">
        <f t="shared" si="17"/>
        <v>0</v>
      </c>
      <c r="J36" s="47">
        <f>[9]T_post_detr.4.6!P52</f>
        <v>0</v>
      </c>
      <c r="K36" s="47">
        <f>[9]T_post_detr.4.6!Q52</f>
        <v>0</v>
      </c>
      <c r="L36" s="48">
        <f t="shared" si="15"/>
        <v>0</v>
      </c>
      <c r="M36" s="47">
        <f>[9]T_post_detr.4.6!U52</f>
        <v>0</v>
      </c>
      <c r="N36" s="47">
        <f>[9]T_post_detr.4.6!V52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[9]T_post_detr.4.6!F53</f>
        <v>28720.352703210108</v>
      </c>
      <c r="E37" s="47">
        <f>[9]T_post_detr.4.6!G53</f>
        <v>0</v>
      </c>
      <c r="F37" s="48">
        <f t="shared" si="13"/>
        <v>28720.352703210108</v>
      </c>
      <c r="G37" s="47">
        <f>[9]T_post_detr.4.6!K53</f>
        <v>24765.139678781263</v>
      </c>
      <c r="H37" s="47">
        <f>[9]T_post_detr.4.6!L53</f>
        <v>0</v>
      </c>
      <c r="I37" s="48">
        <f t="shared" si="17"/>
        <v>24765.139678781263</v>
      </c>
      <c r="J37" s="47">
        <f>[9]T_post_detr.4.6!P53</f>
        <v>29325.177750043291</v>
      </c>
      <c r="K37" s="47">
        <f>[9]T_post_detr.4.6!Q53</f>
        <v>0</v>
      </c>
      <c r="L37" s="48">
        <f t="shared" si="15"/>
        <v>29325.177750043291</v>
      </c>
      <c r="M37" s="47">
        <f>[9]T_post_detr.4.6!U53</f>
        <v>42563.99265994814</v>
      </c>
      <c r="N37" s="47">
        <f>[9]T_post_detr.4.6!V53</f>
        <v>0</v>
      </c>
      <c r="O37" s="48">
        <f t="shared" si="16"/>
        <v>42563.99265994814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[9]T_post_detr.4.6!F54</f>
        <v>0</v>
      </c>
      <c r="E38" s="47">
        <f>[9]T_post_detr.4.6!G54</f>
        <v>0</v>
      </c>
      <c r="F38" s="48">
        <f t="shared" si="13"/>
        <v>0</v>
      </c>
      <c r="G38" s="47">
        <f>[9]T_post_detr.4.6!K54</f>
        <v>0</v>
      </c>
      <c r="H38" s="47">
        <f>[9]T_post_detr.4.6!L54</f>
        <v>0</v>
      </c>
      <c r="I38" s="48">
        <f t="shared" si="17"/>
        <v>0</v>
      </c>
      <c r="J38" s="47">
        <f>[9]T_post_detr.4.6!P54</f>
        <v>0</v>
      </c>
      <c r="K38" s="47">
        <f>[9]T_post_detr.4.6!Q54</f>
        <v>0</v>
      </c>
      <c r="L38" s="48">
        <f t="shared" si="15"/>
        <v>0</v>
      </c>
      <c r="M38" s="47">
        <f>[9]T_post_detr.4.6!U54</f>
        <v>0</v>
      </c>
      <c r="N38" s="47">
        <f>[9]T_post_detr.4.6!V54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[9]T_post_detr.4.6!F55</f>
        <v>0</v>
      </c>
      <c r="E39" s="56">
        <f>[9]T_post_detr.4.6!G55</f>
        <v>0</v>
      </c>
      <c r="F39" s="48">
        <f t="shared" si="13"/>
        <v>0</v>
      </c>
      <c r="G39" s="56">
        <f>[9]T_post_detr.4.6!K55</f>
        <v>0</v>
      </c>
      <c r="H39" s="56">
        <f>[9]T_post_detr.4.6!L55</f>
        <v>0</v>
      </c>
      <c r="I39" s="48">
        <f t="shared" si="17"/>
        <v>0</v>
      </c>
      <c r="J39" s="56">
        <f>[9]T_post_detr.4.6!P55</f>
        <v>0</v>
      </c>
      <c r="K39" s="56">
        <f>[9]T_post_detr.4.6!Q55</f>
        <v>0</v>
      </c>
      <c r="L39" s="48">
        <f t="shared" si="15"/>
        <v>0</v>
      </c>
      <c r="M39" s="56">
        <f>[9]T_post_detr.4.6!U55</f>
        <v>0</v>
      </c>
      <c r="N39" s="56">
        <f>[9]T_post_detr.4.6!V55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100739.22550366752</v>
      </c>
      <c r="E40" s="51">
        <f>E38+E37+E32+E31+E39</f>
        <v>49999.649699999994</v>
      </c>
      <c r="F40" s="52">
        <f t="shared" si="13"/>
        <v>150738.8752036675</v>
      </c>
      <c r="G40" s="51">
        <f>G38+G37+G32+G31+G39</f>
        <v>89324.226187995126</v>
      </c>
      <c r="H40" s="51">
        <f>H38+H37+H32+H31+H39</f>
        <v>49999.8</v>
      </c>
      <c r="I40" s="52">
        <f t="shared" si="17"/>
        <v>139324.02618799513</v>
      </c>
      <c r="J40" s="51">
        <f>J38+J37+J32+J31+J39</f>
        <v>100047.6019415615</v>
      </c>
      <c r="K40" s="51">
        <f>K38+K37+K32+K31+K39</f>
        <v>49999.8</v>
      </c>
      <c r="L40" s="52">
        <f t="shared" si="15"/>
        <v>150047.40194156149</v>
      </c>
      <c r="M40" s="51">
        <f>M38+M37+M32+M31+M39</f>
        <v>138584.59754284786</v>
      </c>
      <c r="N40" s="51">
        <f>N38+N37+N32+N31+N39</f>
        <v>49999.8</v>
      </c>
      <c r="O40" s="52">
        <f t="shared" si="16"/>
        <v>188584.39754284784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[9]T_post_detr.4.6!F57</f>
        <v>0</v>
      </c>
      <c r="E41" s="22">
        <f>[9]T_post_detr.4.6!G57</f>
        <v>0</v>
      </c>
      <c r="F41" s="36">
        <f t="shared" si="13"/>
        <v>0</v>
      </c>
      <c r="G41" s="22">
        <f>[9]T_post_detr.4.6!K57</f>
        <v>0</v>
      </c>
      <c r="H41" s="22">
        <f>[9]T_post_detr.4.6!L57</f>
        <v>0</v>
      </c>
      <c r="I41" s="36">
        <f t="shared" si="17"/>
        <v>0</v>
      </c>
      <c r="J41" s="22">
        <f>[9]T_post_detr.4.6!P57</f>
        <v>0</v>
      </c>
      <c r="K41" s="22">
        <f>[9]T_post_detr.4.6!Q57</f>
        <v>0</v>
      </c>
      <c r="L41" s="36">
        <f t="shared" si="15"/>
        <v>0</v>
      </c>
      <c r="M41" s="22">
        <f>[9]T_post_detr.4.6!U57</f>
        <v>0</v>
      </c>
      <c r="N41" s="22">
        <f>[9]T_post_detr.4.6!V57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[9]T_post_detr.4.6!F58</f>
        <v>8286.8799999999992</v>
      </c>
      <c r="E42" s="22">
        <f>[9]T_post_detr.4.6!G58</f>
        <v>0</v>
      </c>
      <c r="F42" s="36">
        <f t="shared" si="13"/>
        <v>8286.8799999999992</v>
      </c>
      <c r="G42" s="22">
        <f>[9]T_post_detr.4.6!K58</f>
        <v>17753.68</v>
      </c>
      <c r="H42" s="22">
        <f>[9]T_post_detr.4.6!L58</f>
        <v>0</v>
      </c>
      <c r="I42" s="36">
        <f t="shared" si="17"/>
        <v>17753.68</v>
      </c>
      <c r="J42" s="22">
        <f>[9]T_post_detr.4.6!P58</f>
        <v>17753.68</v>
      </c>
      <c r="K42" s="22">
        <f>[9]T_post_detr.4.6!Q58</f>
        <v>0</v>
      </c>
      <c r="L42" s="36">
        <f t="shared" si="15"/>
        <v>17753.68</v>
      </c>
      <c r="M42" s="22">
        <f>[9]T_post_detr.4.6!U58</f>
        <v>17753.68</v>
      </c>
      <c r="N42" s="22">
        <f>[9]T_post_detr.4.6!V58</f>
        <v>0</v>
      </c>
      <c r="O42" s="36">
        <f t="shared" si="16"/>
        <v>17753.68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[9]T_post_detr.4.6!F59</f>
        <v>0</v>
      </c>
      <c r="E43" s="57">
        <f>[9]T_post_detr.4.6!G59</f>
        <v>0</v>
      </c>
      <c r="F43" s="36">
        <f t="shared" si="13"/>
        <v>0</v>
      </c>
      <c r="G43" s="57">
        <f>[9]T_post_detr.4.6!K59</f>
        <v>0</v>
      </c>
      <c r="H43" s="57">
        <f>[9]T_post_detr.4.6!L59</f>
        <v>0</v>
      </c>
      <c r="I43" s="36">
        <f t="shared" si="17"/>
        <v>0</v>
      </c>
      <c r="J43" s="57">
        <f>[9]T_post_detr.4.6!P59</f>
        <v>0</v>
      </c>
      <c r="K43" s="57">
        <f>[9]T_post_detr.4.6!Q59</f>
        <v>0</v>
      </c>
      <c r="L43" s="36">
        <f t="shared" si="15"/>
        <v>0</v>
      </c>
      <c r="M43" s="57">
        <f>[9]T_post_detr.4.6!U59</f>
        <v>0</v>
      </c>
      <c r="N43" s="57">
        <f>[9]T_post_detr.4.6!V59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[9]T_post_detr.4.6!F67</f>
        <v>0</v>
      </c>
      <c r="E44" s="57">
        <f>[9]T_post_detr.4.6!G67</f>
        <v>0</v>
      </c>
      <c r="F44" s="36">
        <f t="shared" si="13"/>
        <v>0</v>
      </c>
      <c r="G44" s="57">
        <f>[9]T_post_detr.4.6!K67</f>
        <v>0</v>
      </c>
      <c r="H44" s="57">
        <f>[9]T_post_detr.4.6!L67</f>
        <v>0</v>
      </c>
      <c r="I44" s="36">
        <f t="shared" si="17"/>
        <v>0</v>
      </c>
      <c r="J44" s="57">
        <f>[9]T_post_detr.4.6!P67</f>
        <v>0</v>
      </c>
      <c r="K44" s="57">
        <f>[9]T_post_detr.4.6!Q67</f>
        <v>0</v>
      </c>
      <c r="L44" s="36">
        <f t="shared" si="15"/>
        <v>0</v>
      </c>
      <c r="M44" s="57">
        <f>[9]T_post_detr.4.6!U67</f>
        <v>0</v>
      </c>
      <c r="N44" s="57">
        <f>[9]T_post_detr.4.6!V67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[9]T_post_detr.4.6!G68</f>
        <v>45569.887228400752</v>
      </c>
      <c r="F45" s="36">
        <f>E45</f>
        <v>45569.887228400752</v>
      </c>
      <c r="G45" s="34"/>
      <c r="H45" s="57">
        <f>[9]T_post_detr.4.6!L68</f>
        <v>44226.614653718083</v>
      </c>
      <c r="I45" s="36">
        <f>H45</f>
        <v>44226.614653718083</v>
      </c>
      <c r="J45" s="34"/>
      <c r="K45" s="57">
        <f>[9]T_post_detr.4.6!Q68</f>
        <v>45298.952229074726</v>
      </c>
      <c r="L45" s="36">
        <f>K45</f>
        <v>45298.952229074726</v>
      </c>
      <c r="M45" s="34"/>
      <c r="N45" s="57">
        <f>[9]T_post_detr.4.6!V68</f>
        <v>49152.651789203359</v>
      </c>
      <c r="O45" s="36">
        <f>N45</f>
        <v>49152.651789203359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[9]T_post_detr.4.6!K69</f>
        <v>0</v>
      </c>
      <c r="H46" s="22">
        <f>[9]T_post_detr.4.6!L69</f>
        <v>0</v>
      </c>
      <c r="I46" s="36">
        <f t="shared" ref="I46" si="18">G46+H46</f>
        <v>0</v>
      </c>
      <c r="J46" s="22">
        <f>[9]T_post_detr.4.6!P69</f>
        <v>0</v>
      </c>
      <c r="K46" s="22">
        <f>[9]T_post_detr.4.6!Q69</f>
        <v>0</v>
      </c>
      <c r="L46" s="36">
        <f t="shared" ref="L46" si="19">J46+K46</f>
        <v>0</v>
      </c>
      <c r="M46" s="22">
        <f>[9]T_post_detr.4.6!U69</f>
        <v>0</v>
      </c>
      <c r="N46" s="22">
        <f>[9]T_post_detr.4.6!V69</f>
        <v>0</v>
      </c>
      <c r="O46" s="36">
        <f t="shared" ref="O46" si="20">M46+N46</f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455698.87228400749</v>
      </c>
      <c r="E47" s="59">
        <f>E25+E30+E40+E41+E42+E43+E44+E45</f>
        <v>127490.83134040773</v>
      </c>
      <c r="F47" s="60">
        <f>D47+E47</f>
        <v>583189.70362441521</v>
      </c>
      <c r="G47" s="59">
        <f>G25+G30+G40+G41+G42+G43+G44+G46</f>
        <v>442266.14653718082</v>
      </c>
      <c r="H47" s="59">
        <f>H25+H30+H40+H41+H42+H43+H44+H45+H46</f>
        <v>126748.38877371809</v>
      </c>
      <c r="I47" s="60">
        <f>G47+H47</f>
        <v>569014.53531089891</v>
      </c>
      <c r="J47" s="59">
        <f>J25+J30+J40+J41+J42+J43+J44+J46</f>
        <v>452989.52229074721</v>
      </c>
      <c r="K47" s="59">
        <f>K25+K30+K40+K41+K42+K43+K44+K45+K46</f>
        <v>165752.98506907473</v>
      </c>
      <c r="L47" s="60">
        <f>J47+K47</f>
        <v>618742.50735982193</v>
      </c>
      <c r="M47" s="59">
        <f>M25+M30+M40+M41+M42+M43+M44+M46</f>
        <v>491526.51789203356</v>
      </c>
      <c r="N47" s="59">
        <f>N25+N30+N40+N41+N42+N43+N44+N45+N46</f>
        <v>207538.8046292034</v>
      </c>
      <c r="O47" s="60">
        <f>M47+N47</f>
        <v>699065.32252123696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[9]T_ante_detr.4.6!F74</f>
        <v>1477844.4301721619</v>
      </c>
      <c r="E49" s="65">
        <f>[9]T_ante_detr.4.6!G74</f>
        <v>260265.50681168496</v>
      </c>
      <c r="F49" s="65">
        <f t="shared" si="13"/>
        <v>1738109.9369838468</v>
      </c>
      <c r="G49" s="65">
        <f>[9]T_ante_detr.4.6!K74</f>
        <v>1504178.7946556488</v>
      </c>
      <c r="H49" s="65">
        <f>[9]T_ante_detr.4.6!L74</f>
        <v>377296.27198802662</v>
      </c>
      <c r="I49" s="65">
        <f t="shared" ref="I49" si="21">G49+H49</f>
        <v>1881475.0666436753</v>
      </c>
      <c r="J49" s="65">
        <f>[9]T_ante_detr.4.6!P74</f>
        <v>1513487.2164398087</v>
      </c>
      <c r="K49" s="65">
        <f>[9]T_ante_detr.4.6!Q74</f>
        <v>350075.62573398091</v>
      </c>
      <c r="L49" s="65">
        <f t="shared" ref="L49" si="22">J49+K49</f>
        <v>1863562.8421737896</v>
      </c>
      <c r="M49" s="65">
        <f>[9]T_ante_detr.4.6!U74</f>
        <v>1552024.2120410951</v>
      </c>
      <c r="N49" s="65">
        <f>[9]T_ante_detr.4.6!V74</f>
        <v>351520.69404410949</v>
      </c>
      <c r="O49" s="65">
        <f t="shared" ref="O49" si="23">M49+N49</f>
        <v>1903544.9060852046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1477844.4301721619</v>
      </c>
      <c r="E50" s="59">
        <f t="shared" si="24"/>
        <v>229705.38712922318</v>
      </c>
      <c r="F50" s="59">
        <f t="shared" si="24"/>
        <v>1707549.8173013851</v>
      </c>
      <c r="G50" s="59">
        <f t="shared" si="24"/>
        <v>1504178.7946556488</v>
      </c>
      <c r="H50" s="59">
        <f t="shared" si="24"/>
        <v>232939.6535855649</v>
      </c>
      <c r="I50" s="59">
        <f t="shared" si="24"/>
        <v>1737118.4482412138</v>
      </c>
      <c r="J50" s="59">
        <f t="shared" si="24"/>
        <v>1513487.2164398087</v>
      </c>
      <c r="K50" s="59">
        <f t="shared" si="24"/>
        <v>271802.75448398088</v>
      </c>
      <c r="L50" s="59">
        <f t="shared" si="24"/>
        <v>1785289.9709237898</v>
      </c>
      <c r="M50" s="59">
        <f t="shared" si="24"/>
        <v>1552024.2120410951</v>
      </c>
      <c r="N50" s="59">
        <f t="shared" si="24"/>
        <v>313588.57404410955</v>
      </c>
      <c r="O50" s="59">
        <f t="shared" si="24"/>
        <v>1865612.7860852047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[9]IN_Par_22!$F$44</f>
        <v>0.82430000000000014</v>
      </c>
      <c r="G53" s="72"/>
      <c r="H53" s="73"/>
      <c r="I53" s="74">
        <f>'[9]IN_Par_23-24-25'!$F$45</f>
        <v>0.82430000000000014</v>
      </c>
      <c r="J53" s="72"/>
      <c r="K53" s="73"/>
      <c r="L53" s="74">
        <f>'[9]IN_Par_23-24-25'!$Q$45</f>
        <v>0.82430000000000014</v>
      </c>
      <c r="M53" s="72"/>
      <c r="N53" s="73"/>
      <c r="O53" s="74">
        <f>'[9]IN_Par_23-24-25'!$AB$45</f>
        <v>0.82430000000000014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[9]IN_Par_22!$E$85</f>
        <v>5615.22</v>
      </c>
      <c r="G54" s="34"/>
      <c r="H54" s="76"/>
      <c r="I54" s="77">
        <f>+'[9]IN_Par_23-24-25'!E86</f>
        <v>5615.22</v>
      </c>
      <c r="J54" s="34"/>
      <c r="K54" s="76"/>
      <c r="L54" s="77">
        <f>+'[9]IN_Par_23-24-25'!P86</f>
        <v>5615.22</v>
      </c>
      <c r="M54" s="34"/>
      <c r="N54" s="76"/>
      <c r="O54" s="77">
        <f>+'[9]IN_Par_23-24-25'!AA86</f>
        <v>5615.22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+[9]IN_Par_22!E86</f>
        <v>29.508324416763273</v>
      </c>
      <c r="G55" s="34"/>
      <c r="H55" s="76"/>
      <c r="I55" s="78">
        <f>+'[9]IN_Par_23-24-25'!E87</f>
        <v>30.036403494895261</v>
      </c>
      <c r="J55" s="34"/>
      <c r="K55" s="76"/>
      <c r="L55" s="78">
        <f>+'[9]IN_Par_23-24-25'!P87</f>
        <v>30.409312855086444</v>
      </c>
      <c r="M55" s="34"/>
      <c r="N55" s="76"/>
      <c r="O55" s="78">
        <f>+'[9]IN_Par_23-24-25'!AA87</f>
        <v>30.935892952390358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+[9]IN_Par_22!E87</f>
        <v>29.750295413264624</v>
      </c>
      <c r="G56" s="81"/>
      <c r="H56" s="82"/>
      <c r="I56" s="78">
        <f>+'[9]IN_Par_23-24-25'!E88</f>
        <v>29.750295413264624</v>
      </c>
      <c r="J56" s="81"/>
      <c r="K56" s="82"/>
      <c r="L56" s="78">
        <f>+'[9]IN_Par_23-24-25'!P88</f>
        <v>29.750295413264624</v>
      </c>
      <c r="M56" s="81"/>
      <c r="N56" s="82"/>
      <c r="O56" s="78">
        <f>+'[9]IN_Par_23-24-25'!AA88</f>
        <v>29.750295413264624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[9]IN_Par_22!$E$57</f>
        <v>0</v>
      </c>
      <c r="G59" s="87"/>
      <c r="H59" s="73"/>
      <c r="I59" s="86">
        <f>+'[9]IN_Par_23-24-25'!E58</f>
        <v>0</v>
      </c>
      <c r="J59" s="72"/>
      <c r="K59" s="73"/>
      <c r="L59" s="88">
        <f>+'[9]IN_Par_23-24-25'!P58</f>
        <v>0</v>
      </c>
      <c r="M59" s="72"/>
      <c r="N59" s="73"/>
      <c r="O59" s="88">
        <f>+'[9]IN_Par_23-24-25'!AA58</f>
        <v>0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[9]IN_Par_22!$E$58</f>
        <v>-2.0358885081704026E-2</v>
      </c>
      <c r="G60" s="90"/>
      <c r="H60" s="76"/>
      <c r="I60" s="89">
        <f>+'[9]IN_Par_23-24-25'!E59</f>
        <v>-2.0358885081704026E-2</v>
      </c>
      <c r="J60" s="34"/>
      <c r="K60" s="91"/>
      <c r="L60" s="89">
        <f>+'[9]IN_Par_23-24-25'!P59</f>
        <v>-2.0358885081704026E-2</v>
      </c>
      <c r="M60" s="34"/>
      <c r="N60" s="76"/>
      <c r="O60" s="89">
        <f>+'[9]IN_Par_23-24-25'!AA59</f>
        <v>-2.0358885081704026E-2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-2.0358885081704026E-2</v>
      </c>
      <c r="G61" s="90"/>
      <c r="H61" s="76"/>
      <c r="I61" s="92">
        <f>SUM(I59:I60)</f>
        <v>-2.0358885081704026E-2</v>
      </c>
      <c r="J61" s="34"/>
      <c r="K61" s="76"/>
      <c r="L61" s="93">
        <f>SUM(L59:L60)</f>
        <v>-2.0358885081704026E-2</v>
      </c>
      <c r="M61" s="34"/>
      <c r="N61" s="76"/>
      <c r="O61" s="92">
        <f>SUM(O59:O60)</f>
        <v>-2.0358885081704026E-2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0.97964111491829597</v>
      </c>
      <c r="G62" s="95"/>
      <c r="H62" s="82"/>
      <c r="I62" s="94">
        <f>1+I61</f>
        <v>0.97964111491829597</v>
      </c>
      <c r="J62" s="81"/>
      <c r="K62" s="82"/>
      <c r="L62" s="94">
        <f>1+L61</f>
        <v>0.97964111491829597</v>
      </c>
      <c r="M62" s="81"/>
      <c r="N62" s="82"/>
      <c r="O62" s="94">
        <f>1+O61</f>
        <v>0.97964111491829597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[9]T_ante_detr.4.6!C82</f>
        <v>1.7000000000000001E-2</v>
      </c>
      <c r="G65" s="72"/>
      <c r="H65" s="73"/>
      <c r="I65" s="102">
        <f>[9]T_ante_detr.4.6!D82</f>
        <v>1.7000000000000001E-2</v>
      </c>
      <c r="J65" s="72"/>
      <c r="K65" s="73"/>
      <c r="L65" s="102">
        <f>[9]T_ante_detr.4.6!E82</f>
        <v>1.7000000000000001E-2</v>
      </c>
      <c r="M65" s="72"/>
      <c r="N65" s="73"/>
      <c r="O65" s="102">
        <f>[9]T_ante_detr.4.6!F82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[9]T_ante_detr.4.6!C83</f>
        <v>1E-3</v>
      </c>
      <c r="G66" s="34"/>
      <c r="H66" s="76"/>
      <c r="I66" s="104">
        <f>[9]T_ante_detr.4.6!D83</f>
        <v>2E-3</v>
      </c>
      <c r="J66" s="34"/>
      <c r="K66" s="76"/>
      <c r="L66" s="104">
        <f>[9]T_ante_detr.4.6!E83</f>
        <v>2E-3</v>
      </c>
      <c r="M66" s="34"/>
      <c r="N66" s="76"/>
      <c r="O66" s="104">
        <f>[9]T_ante_detr.4.6!F83</f>
        <v>2E-3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[9]T_ante_detr.4.6!C84</f>
        <v>0.03</v>
      </c>
      <c r="G67" s="34"/>
      <c r="H67" s="76"/>
      <c r="I67" s="104">
        <f>[9]T_ante_detr.4.6!D84</f>
        <v>0.03</v>
      </c>
      <c r="J67" s="34"/>
      <c r="K67" s="76"/>
      <c r="L67" s="104">
        <f>[9]T_ante_detr.4.6!E84</f>
        <v>0.03</v>
      </c>
      <c r="M67" s="34"/>
      <c r="N67" s="76"/>
      <c r="O67" s="104">
        <f>[9]T_ante_detr.4.6!F84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[9]T_ante_detr.4.6!C85</f>
        <v>0.02</v>
      </c>
      <c r="G68" s="34"/>
      <c r="H68" s="76"/>
      <c r="I68" s="104">
        <f>[9]T_ante_detr.4.6!D85</f>
        <v>0.02</v>
      </c>
      <c r="J68" s="34"/>
      <c r="K68" s="76"/>
      <c r="L68" s="104">
        <f>[9]T_ante_detr.4.6!E85</f>
        <v>0.02</v>
      </c>
      <c r="M68" s="34"/>
      <c r="N68" s="76"/>
      <c r="O68" s="104">
        <f>[9]T_ante_detr.4.6!F85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[9]T_ante_detr.4.6!C86</f>
        <v>0</v>
      </c>
      <c r="G69" s="34"/>
      <c r="H69" s="76"/>
      <c r="I69" s="104">
        <f>[9]T_ante_detr.4.6!D86</f>
        <v>0</v>
      </c>
      <c r="J69" s="34"/>
      <c r="K69" s="76"/>
      <c r="L69" s="104">
        <f>[9]T_ante_detr.4.6!E86</f>
        <v>0</v>
      </c>
      <c r="M69" s="34"/>
      <c r="N69" s="76"/>
      <c r="O69" s="104">
        <f>[9]T_ante_detr.4.6!F86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[9]T_ante_detr.4.6!C87</f>
        <v>6.6000000000000003E-2</v>
      </c>
      <c r="G70" s="34"/>
      <c r="H70" s="76"/>
      <c r="I70" s="105">
        <f>[9]T_ante_detr.4.6!D87</f>
        <v>6.5000000000000002E-2</v>
      </c>
      <c r="J70" s="34"/>
      <c r="K70" s="76"/>
      <c r="L70" s="105">
        <f>[9]T_ante_detr.4.6!E87</f>
        <v>6.5000000000000002E-2</v>
      </c>
      <c r="M70" s="34"/>
      <c r="N70" s="76"/>
      <c r="O70" s="105">
        <f>[9]T_ante_detr.4.6!F87</f>
        <v>6.5000000000000002E-2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1.0660000000000001</v>
      </c>
      <c r="G71" s="34"/>
      <c r="H71" s="76"/>
      <c r="I71" s="106">
        <f>(1+I70)</f>
        <v>1.0649999999999999</v>
      </c>
      <c r="J71" s="34"/>
      <c r="K71" s="76"/>
      <c r="L71" s="106">
        <f>(1+L70)</f>
        <v>1.0649999999999999</v>
      </c>
      <c r="M71" s="34"/>
      <c r="N71" s="76"/>
      <c r="O71" s="106">
        <f>(1+O70)</f>
        <v>1.0649999999999999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1707549.8173013851</v>
      </c>
      <c r="G72" s="34"/>
      <c r="H72" s="76"/>
      <c r="I72" s="108">
        <f>I50</f>
        <v>1737118.4482412138</v>
      </c>
      <c r="J72" s="34"/>
      <c r="K72" s="76"/>
      <c r="L72" s="108">
        <f>L50</f>
        <v>1785289.9709237898</v>
      </c>
      <c r="M72" s="34"/>
      <c r="N72" s="76"/>
      <c r="O72" s="108">
        <f>O50</f>
        <v>1865612.7860852047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[9]T_ante_detr.4.6!C91</f>
        <v>1230553.2330660603</v>
      </c>
      <c r="G73" s="34"/>
      <c r="H73" s="76"/>
      <c r="I73" s="110">
        <f>+[9]T_ante_detr.4.6!D91</f>
        <v>1124360.1136769699</v>
      </c>
      <c r="J73" s="34"/>
      <c r="K73" s="76"/>
      <c r="L73" s="110">
        <f>+[9]T_ante_detr.4.6!E91</f>
        <v>1168103.9129303149</v>
      </c>
      <c r="M73" s="34"/>
      <c r="N73" s="76"/>
      <c r="O73" s="110">
        <f>+[9]T_ante_detr.4.6!F91</f>
        <v>1166547.4635639677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[9]T_ante_detr.4.6!C92</f>
        <v>456056.90325999731</v>
      </c>
      <c r="G74" s="34"/>
      <c r="H74" s="76"/>
      <c r="I74" s="110">
        <f>+[9]T_ante_detr.4.6!D92</f>
        <v>583189.70362441521</v>
      </c>
      <c r="J74" s="34"/>
      <c r="K74" s="76"/>
      <c r="L74" s="110">
        <f>+[9]T_ante_detr.4.6!E92</f>
        <v>569014.53531089891</v>
      </c>
      <c r="M74" s="34"/>
      <c r="N74" s="76"/>
      <c r="O74" s="110">
        <f>+[9]T_ante_detr.4.6!F92</f>
        <v>618742.50735982193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1686610.1363260576</v>
      </c>
      <c r="G75" s="34"/>
      <c r="H75" s="76"/>
      <c r="I75" s="111">
        <f>+I73+I74</f>
        <v>1707549.8173013851</v>
      </c>
      <c r="J75" s="34"/>
      <c r="K75" s="76"/>
      <c r="L75" s="111">
        <f>+L73+L74</f>
        <v>1737118.4482412138</v>
      </c>
      <c r="M75" s="34"/>
      <c r="N75" s="76"/>
      <c r="O75" s="111">
        <f>+O73+O74</f>
        <v>1785289.9709237898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1.0124152467273442</v>
      </c>
      <c r="G76" s="81"/>
      <c r="H76" s="82"/>
      <c r="I76" s="112">
        <f>+I72/I75</f>
        <v>1.0173164089505506</v>
      </c>
      <c r="J76" s="81"/>
      <c r="K76" s="82"/>
      <c r="L76" s="112">
        <f>+L72/L75</f>
        <v>1.0277307069827901</v>
      </c>
      <c r="M76" s="81"/>
      <c r="N76" s="82"/>
      <c r="O76" s="112">
        <f>+O72/O75</f>
        <v>1.0449914671955796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1707549.8173013851</v>
      </c>
      <c r="G78" s="73"/>
      <c r="H78" s="73"/>
      <c r="I78" s="115">
        <f>IF(I72&lt;=I75*I71,I72,I75*I71)</f>
        <v>1737118.4482412138</v>
      </c>
      <c r="J78" s="73"/>
      <c r="K78" s="73"/>
      <c r="L78" s="115">
        <f>IF(L72&lt;=L75*L71,L72,L75*L71)</f>
        <v>1785289.9709237898</v>
      </c>
      <c r="M78" s="73"/>
      <c r="N78" s="73"/>
      <c r="O78" s="115">
        <f>IF(O72&lt;=O75*O71,O72,O75*O71)</f>
        <v>1865612.7860852047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[9]T_post_detr.4.6!F102</f>
        <v>1022145.5578881544</v>
      </c>
      <c r="E81" s="120">
        <f>[9]T_post_detr.4.6!G102</f>
        <v>102214.55578881544</v>
      </c>
      <c r="F81" s="115">
        <f>IF([9]IN_Rimd!$C$16="ERRORE, LA SOMMA DELLE CELLE DIFFERISCE DAL TOTALE
PER UN IMPORTO PARI A:","ERRORE",D81+E81)</f>
        <v>1124360.1136769699</v>
      </c>
      <c r="G81" s="119">
        <f>[9]T_post_detr.4.6!K102</f>
        <v>1061912.648118468</v>
      </c>
      <c r="H81" s="120">
        <f>[9]T_post_detr.4.6!L102</f>
        <v>106191.26481184681</v>
      </c>
      <c r="I81" s="115">
        <f>IF([9]IN_Rimd!$H$16="ERRORE, LA SOMMA DELLE CELLE DIFFERISCE DAL TOTALE
PER UN IMPORTO PARI A:","ERRORE",G81+H81)</f>
        <v>1168103.9129303149</v>
      </c>
      <c r="J81" s="119">
        <f>[9]T_post_detr.4.6!P102</f>
        <v>1060497.6941490616</v>
      </c>
      <c r="K81" s="120">
        <f>[9]T_post_detr.4.6!Q102</f>
        <v>106049.76941490616</v>
      </c>
      <c r="L81" s="115">
        <f>IF([9]IN_Rimd!$M$16="ERRORE, LA SOMMA DELLE CELLE DIFFERISCE DAL TOTALE
PER UN IMPORTO PARI A:","ERRORE",J81+K81)</f>
        <v>1166547.4635639677</v>
      </c>
      <c r="M81" s="119">
        <f>[9]T_post_detr.4.6!U102</f>
        <v>1060497.6941490616</v>
      </c>
      <c r="N81" s="120">
        <f>[9]T_post_detr.4.6!V102</f>
        <v>106049.76941490616</v>
      </c>
      <c r="O81" s="115">
        <f>IF([9]IN_Rimd!$R$16="ERRORE, LA SOMMA DELLE CELLE DIFFERISCE DAL TOTALE
PER UN IMPORTO PARI A:","ERRORE",M81+N81)</f>
        <v>1166547.4635639677</v>
      </c>
    </row>
    <row r="82" spans="1:52" s="14" customFormat="1" ht="20" customHeight="1" thickBot="1">
      <c r="B82" s="118" t="s">
        <v>74</v>
      </c>
      <c r="D82" s="121">
        <f>[9]T_post_detr.4.6!F103</f>
        <v>455698.87228400749</v>
      </c>
      <c r="E82" s="122">
        <f>[9]T_post_detr.4.6!G103</f>
        <v>127490.83134040773</v>
      </c>
      <c r="F82" s="123">
        <f>IF([9]IN_Rimd!$C$16="ERRORE, LA SOMMA DELLE CELLE DIFFERISCE DAL TOTALE
PER UN IMPORTO PARI A:","ERRORE",D82+E82)</f>
        <v>583189.70362441521</v>
      </c>
      <c r="G82" s="121">
        <f>[9]T_post_detr.4.6!K103</f>
        <v>442266.14653718082</v>
      </c>
      <c r="H82" s="122">
        <f>[9]T_post_detr.4.6!L103</f>
        <v>126748.38877371809</v>
      </c>
      <c r="I82" s="123">
        <f>IF([9]IN_Rimd!$H$16="ERRORE, LA SOMMA DELLE CELLE DIFFERISCE DAL TOTALE
PER UN IMPORTO PARI A:","ERRORE",G82+H82)</f>
        <v>569014.53531089891</v>
      </c>
      <c r="J82" s="121">
        <f>[9]T_post_detr.4.6!P103</f>
        <v>452989.52229074721</v>
      </c>
      <c r="K82" s="122">
        <f>[9]T_post_detr.4.6!Q103</f>
        <v>165752.98506907473</v>
      </c>
      <c r="L82" s="123">
        <f>IF([9]IN_Rimd!$M$16="ERRORE, LA SOMMA DELLE CELLE DIFFERISCE DAL TOTALE
PER UN IMPORTO PARI A:","ERRORE",J82+K82)</f>
        <v>618742.50735982193</v>
      </c>
      <c r="M82" s="121">
        <f>[9]T_post_detr.4.6!U103</f>
        <v>491526.51789203356</v>
      </c>
      <c r="N82" s="122">
        <f>[9]T_post_detr.4.6!V103</f>
        <v>207538.8046292034</v>
      </c>
      <c r="O82" s="123">
        <f>IF([9]IN_Rimd!$R$16="ERRORE, LA SOMMA DELLE CELLE DIFFERISCE DAL TOTALE
PER UN IMPORTO PARI A:","ERRORE",M82+N82)</f>
        <v>699065.32252123696</v>
      </c>
    </row>
    <row r="83" spans="1:52" s="124" customFormat="1" ht="17.25" customHeight="1" thickBot="1">
      <c r="B83" s="125" t="s">
        <v>75</v>
      </c>
      <c r="C83" s="14"/>
      <c r="D83" s="126">
        <f>SUM(D81:D82)</f>
        <v>1477844.4301721619</v>
      </c>
      <c r="E83" s="127">
        <f>SUM(E81:E82)</f>
        <v>229705.38712922318</v>
      </c>
      <c r="F83" s="128">
        <f>IF([9]IN_Rimd!$C$16="ERRORE, LA SOMMA DELLE CELLE DIFFERISCE DAL TOTALE
PER UN IMPORTO PARI A:","ERRORE",D83+E83)</f>
        <v>1707549.8173013851</v>
      </c>
      <c r="G83" s="126">
        <f>SUM(G81:G82)</f>
        <v>1504178.7946556488</v>
      </c>
      <c r="H83" s="127">
        <f>SUM(H81:H82)</f>
        <v>232939.6535855649</v>
      </c>
      <c r="I83" s="128">
        <f>IF([9]IN_Rimd!$H$16="ERRORE, LA SOMMA DELLE CELLE DIFFERISCE DAL TOTALE
PER UN IMPORTO PARI A:","ERRORE",G83+H83)</f>
        <v>1737118.4482412136</v>
      </c>
      <c r="J83" s="126">
        <f>SUM(J81:J82)</f>
        <v>1513487.2164398087</v>
      </c>
      <c r="K83" s="127">
        <f>SUM(K81:K82)</f>
        <v>271802.75448398088</v>
      </c>
      <c r="L83" s="128">
        <f>IF([9]IN_Rimd!$M$16="ERRORE, LA SOMMA DELLE CELLE DIFFERISCE DAL TOTALE
PER UN IMPORTO PARI A:","ERRORE",J83+K83)</f>
        <v>1785289.9709237895</v>
      </c>
      <c r="M83" s="126">
        <f>SUM(M81:M82)</f>
        <v>1552024.2120410951</v>
      </c>
      <c r="N83" s="127">
        <f>SUM(N81:N82)</f>
        <v>313588.57404410955</v>
      </c>
      <c r="O83" s="128">
        <f>IF([9]IN_Rimd!$R$16="ERRORE, LA SOMMA DELLE CELLE DIFFERISCE DAL TOTALE
PER UN IMPORTO PARI A:","ERRORE",M83+N83)</f>
        <v>1865612.7860852047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'[9]IN_COexp-RC-T'!C62</f>
        <v>0</v>
      </c>
      <c r="G85" s="73"/>
      <c r="H85" s="73"/>
      <c r="I85" s="131">
        <f>'[9]IN_COexp-RC-T'!D62</f>
        <v>0</v>
      </c>
      <c r="J85" s="73"/>
      <c r="K85" s="73"/>
      <c r="L85" s="131">
        <f>'[9]IN_COexp-RC-T'!E62</f>
        <v>0</v>
      </c>
      <c r="M85" s="73"/>
      <c r="N85" s="73"/>
      <c r="O85" s="131">
        <f>'[9]IN_COexp-RC-T'!F62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'[9]IN_COexp-RC-T'!C63</f>
        <v>0</v>
      </c>
      <c r="G86" s="82"/>
      <c r="H86" s="82"/>
      <c r="I86" s="132">
        <f>'[9]IN_COexp-RC-T'!D63</f>
        <v>0</v>
      </c>
      <c r="J86" s="82"/>
      <c r="K86" s="82"/>
      <c r="L86" s="132">
        <f>'[9]IN_COexp-RC-T'!E63</f>
        <v>0</v>
      </c>
      <c r="M86" s="82"/>
      <c r="N86" s="82"/>
      <c r="O86" s="132">
        <f>'[9]IN_COexp-RC-T'!F63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1124360.1136769699</v>
      </c>
      <c r="G88" s="72"/>
      <c r="H88" s="73"/>
      <c r="I88" s="136">
        <f>I81-I85</f>
        <v>1168103.9129303149</v>
      </c>
      <c r="J88" s="72"/>
      <c r="K88" s="73"/>
      <c r="L88" s="136">
        <f>L81-L85</f>
        <v>1166547.4635639677</v>
      </c>
      <c r="M88" s="72"/>
      <c r="N88" s="73"/>
      <c r="O88" s="136">
        <f>O81-O85</f>
        <v>1166547.4635639677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583189.70362441521</v>
      </c>
      <c r="G89" s="34"/>
      <c r="H89" s="76"/>
      <c r="I89" s="138">
        <f>I82-I86</f>
        <v>569014.53531089891</v>
      </c>
      <c r="J89" s="34"/>
      <c r="K89" s="76"/>
      <c r="L89" s="138">
        <f>L82-L86</f>
        <v>618742.50735982193</v>
      </c>
      <c r="M89" s="34"/>
      <c r="N89" s="76"/>
      <c r="O89" s="138">
        <f>O82-O86</f>
        <v>699065.32252123696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1707549.8173013851</v>
      </c>
      <c r="G90" s="81"/>
      <c r="H90" s="82"/>
      <c r="I90" s="139">
        <f>+I88+I89</f>
        <v>1737118.4482412138</v>
      </c>
      <c r="J90" s="81"/>
      <c r="K90" s="82"/>
      <c r="L90" s="139">
        <f>+L88+L89</f>
        <v>1785289.9709237898</v>
      </c>
      <c r="M90" s="81"/>
      <c r="N90" s="82"/>
      <c r="O90" s="139">
        <f>+O88+O89</f>
        <v>1865612.7860852047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[9]T_post_detr.4.6!F111</f>
        <v>0</v>
      </c>
      <c r="E92" s="143">
        <f>[9]T_post_detr.4.6!G111</f>
        <v>0</v>
      </c>
      <c r="F92" s="144">
        <f>D92+E92</f>
        <v>0</v>
      </c>
      <c r="G92" s="142">
        <f>[9]T_post_detr.4.6!K111</f>
        <v>100879.73694711499</v>
      </c>
      <c r="H92" s="143">
        <f>[9]T_post_detr.4.6!L111</f>
        <v>0</v>
      </c>
      <c r="I92" s="144">
        <f>G92+H92</f>
        <v>100879.73694711499</v>
      </c>
      <c r="J92" s="142">
        <f>[9]T_post_detr.4.6!P111</f>
        <v>100879.73694711499</v>
      </c>
      <c r="K92" s="143">
        <f>[9]T_post_detr.4.6!Q111</f>
        <v>0</v>
      </c>
      <c r="L92" s="144">
        <f>J92+K92</f>
        <v>100879.73694711499</v>
      </c>
      <c r="M92" s="142">
        <f>[9]T_post_detr.4.6!U111</f>
        <v>100879.73694711499</v>
      </c>
      <c r="N92" s="143">
        <f>[9]T_post_detr.4.6!V111</f>
        <v>0</v>
      </c>
      <c r="O92" s="144">
        <f>M92+N92</f>
        <v>100879.73694711499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7" priority="4" operator="containsText" text="ERRORE">
      <formula>NOT(ISERROR(SEARCH("ERRORE",F81)))</formula>
    </cfRule>
  </conditionalFormatting>
  <conditionalFormatting sqref="I81:I83">
    <cfRule type="containsText" dxfId="6" priority="3" operator="containsText" text="ERRORE">
      <formula>NOT(ISERROR(SEARCH("ERRORE",I81)))</formula>
    </cfRule>
  </conditionalFormatting>
  <conditionalFormatting sqref="L81:L83">
    <cfRule type="containsText" dxfId="5" priority="2" operator="containsText" text="ERRORE">
      <formula>NOT(ISERROR(SEARCH("ERRORE",L81)))</formula>
    </cfRule>
  </conditionalFormatting>
  <conditionalFormatting sqref="O81:O83">
    <cfRule type="containsText" dxfId="4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D58" zoomScale="70" zoomScaleNormal="70" zoomScalePageLayoutView="70" workbookViewId="0">
      <selection activeCell="A44" activeCellId="1" sqref="A20:XFD20 A44:XFD44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92</v>
      </c>
      <c r="E4" s="152"/>
      <c r="F4" s="153"/>
      <c r="G4" s="151" t="s">
        <v>92</v>
      </c>
      <c r="H4" s="152"/>
      <c r="I4" s="153"/>
      <c r="J4" s="151" t="s">
        <v>92</v>
      </c>
      <c r="K4" s="152"/>
      <c r="L4" s="153"/>
      <c r="M4" s="151" t="s">
        <v>92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[10]T_post_detr.4.6!F7</f>
        <v>23585.100559019993</v>
      </c>
      <c r="E6" s="22">
        <f>[10]T_post_detr.4.6!G7</f>
        <v>0</v>
      </c>
      <c r="F6" s="23">
        <f>D6+E6</f>
        <v>23585.100559019993</v>
      </c>
      <c r="G6" s="22">
        <f>[10]T_post_detr.4.6!K7</f>
        <v>21403.634043208487</v>
      </c>
      <c r="H6" s="22">
        <f>[10]T_post_detr.4.6!L7</f>
        <v>0</v>
      </c>
      <c r="I6" s="23">
        <f>G6+H6</f>
        <v>21403.634043208487</v>
      </c>
      <c r="J6" s="22">
        <f>[10]T_post_detr.4.6!P7</f>
        <v>21403.634043208487</v>
      </c>
      <c r="K6" s="22">
        <f>[10]T_post_detr.4.6!Q7</f>
        <v>0</v>
      </c>
      <c r="L6" s="23">
        <f>J6+K6</f>
        <v>21403.634043208487</v>
      </c>
      <c r="M6" s="22">
        <f>[10]T_post_detr.4.6!U7</f>
        <v>21403.634043208487</v>
      </c>
      <c r="N6" s="22">
        <f>[10]T_post_detr.4.6!V7</f>
        <v>0</v>
      </c>
      <c r="O6" s="23">
        <f>M6+N6</f>
        <v>21403.634043208487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[10]T_post_detr.4.6!F8</f>
        <v>26881.100178997454</v>
      </c>
      <c r="E7" s="22">
        <f>[10]T_post_detr.4.6!G8</f>
        <v>0</v>
      </c>
      <c r="F7" s="23">
        <f t="shared" ref="F7:F20" si="0">D7+E7</f>
        <v>26881.100178997454</v>
      </c>
      <c r="G7" s="22">
        <f>[10]T_post_detr.4.6!K8</f>
        <v>24279.629667537793</v>
      </c>
      <c r="H7" s="22">
        <f>[10]T_post_detr.4.6!L8</f>
        <v>0</v>
      </c>
      <c r="I7" s="23">
        <f t="shared" ref="I7:I13" si="1">G7+H7</f>
        <v>24279.629667537793</v>
      </c>
      <c r="J7" s="22">
        <f>[10]T_post_detr.4.6!P8</f>
        <v>24279.629667537793</v>
      </c>
      <c r="K7" s="22">
        <f>[10]T_post_detr.4.6!Q8</f>
        <v>0</v>
      </c>
      <c r="L7" s="23">
        <f t="shared" ref="L7:L12" si="2">J7+K7</f>
        <v>24279.629667537793</v>
      </c>
      <c r="M7" s="22">
        <f>[10]T_post_detr.4.6!U8</f>
        <v>24279.629667537793</v>
      </c>
      <c r="N7" s="22">
        <f>[10]T_post_detr.4.6!V8</f>
        <v>0</v>
      </c>
      <c r="O7" s="23">
        <f t="shared" ref="O7:O13" si="3">M7+N7</f>
        <v>24279.629667537793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[10]T_post_detr.4.6!F9</f>
        <v>48326.928083438906</v>
      </c>
      <c r="E8" s="22">
        <f>[10]T_post_detr.4.6!G9</f>
        <v>0</v>
      </c>
      <c r="F8" s="23">
        <f t="shared" si="0"/>
        <v>48326.928083438906</v>
      </c>
      <c r="G8" s="22">
        <f>[10]T_post_detr.4.6!K9</f>
        <v>58437.951430780813</v>
      </c>
      <c r="H8" s="22">
        <f>[10]T_post_detr.4.6!L9</f>
        <v>0</v>
      </c>
      <c r="I8" s="23">
        <f t="shared" si="1"/>
        <v>58437.951430780813</v>
      </c>
      <c r="J8" s="22">
        <f>[10]T_post_detr.4.6!P9</f>
        <v>58437.951430780813</v>
      </c>
      <c r="K8" s="22">
        <f>[10]T_post_detr.4.6!Q9</f>
        <v>0</v>
      </c>
      <c r="L8" s="23">
        <f t="shared" si="2"/>
        <v>58437.951430780813</v>
      </c>
      <c r="M8" s="22">
        <f>[10]T_post_detr.4.6!U9</f>
        <v>58437.951430780813</v>
      </c>
      <c r="N8" s="22">
        <f>[10]T_post_detr.4.6!V9</f>
        <v>0</v>
      </c>
      <c r="O8" s="23">
        <f t="shared" si="3"/>
        <v>58437.951430780813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[10]T_post_detr.4.6!F10</f>
        <v>54924.90105102001</v>
      </c>
      <c r="E9" s="22">
        <f>[10]T_post_detr.4.6!G10</f>
        <v>0</v>
      </c>
      <c r="F9" s="23">
        <f t="shared" si="0"/>
        <v>54924.90105102001</v>
      </c>
      <c r="G9" s="22">
        <f>[10]T_post_detr.4.6!K10</f>
        <v>53613.658219372519</v>
      </c>
      <c r="H9" s="22">
        <f>[10]T_post_detr.4.6!L10</f>
        <v>0</v>
      </c>
      <c r="I9" s="23">
        <f t="shared" si="1"/>
        <v>53613.658219372519</v>
      </c>
      <c r="J9" s="22">
        <f>[10]T_post_detr.4.6!P10</f>
        <v>53613.658219372519</v>
      </c>
      <c r="K9" s="22">
        <f>[10]T_post_detr.4.6!Q10</f>
        <v>0</v>
      </c>
      <c r="L9" s="23">
        <f t="shared" si="2"/>
        <v>53613.658219372519</v>
      </c>
      <c r="M9" s="22">
        <f>[10]T_post_detr.4.6!U10</f>
        <v>53613.658219372519</v>
      </c>
      <c r="N9" s="22">
        <f>[10]T_post_detr.4.6!V10</f>
        <v>0</v>
      </c>
      <c r="O9" s="23">
        <f t="shared" si="3"/>
        <v>53613.658219372519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[10]T_post_detr.4.6!F11</f>
        <v>0</v>
      </c>
      <c r="E10" s="22">
        <f>[10]T_post_detr.4.6!G11</f>
        <v>0</v>
      </c>
      <c r="F10" s="23">
        <f t="shared" si="0"/>
        <v>0</v>
      </c>
      <c r="G10" s="22">
        <f>[10]T_post_detr.4.6!K11</f>
        <v>0</v>
      </c>
      <c r="H10" s="22">
        <f>[10]T_post_detr.4.6!L11</f>
        <v>0</v>
      </c>
      <c r="I10" s="23">
        <f t="shared" si="1"/>
        <v>0</v>
      </c>
      <c r="J10" s="22">
        <f>[10]T_post_detr.4.6!P11</f>
        <v>0</v>
      </c>
      <c r="K10" s="22">
        <f>[10]T_post_detr.4.6!Q11</f>
        <v>0</v>
      </c>
      <c r="L10" s="23">
        <f t="shared" si="2"/>
        <v>0</v>
      </c>
      <c r="M10" s="22">
        <f>[10]T_post_detr.4.6!U11</f>
        <v>0</v>
      </c>
      <c r="N10" s="22">
        <f>[10]T_post_detr.4.6!V11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[10]T_post_detr.4.6!F12</f>
        <v>1197.05</v>
      </c>
      <c r="E11" s="22">
        <f>[10]T_post_detr.4.6!G12</f>
        <v>0</v>
      </c>
      <c r="F11" s="23">
        <f t="shared" si="0"/>
        <v>1197.05</v>
      </c>
      <c r="G11" s="22">
        <f>[10]T_post_detr.4.6!K12</f>
        <v>2340.6999999999998</v>
      </c>
      <c r="H11" s="22">
        <f>[10]T_post_detr.4.6!L12</f>
        <v>0</v>
      </c>
      <c r="I11" s="23">
        <f t="shared" si="1"/>
        <v>2340.6999999999998</v>
      </c>
      <c r="J11" s="22">
        <f>[10]T_post_detr.4.6!P12</f>
        <v>2340.6999999999998</v>
      </c>
      <c r="K11" s="22">
        <f>[10]T_post_detr.4.6!Q12</f>
        <v>0</v>
      </c>
      <c r="L11" s="23">
        <f t="shared" si="2"/>
        <v>2340.6999999999998</v>
      </c>
      <c r="M11" s="22">
        <f>[10]T_post_detr.4.6!U12</f>
        <v>2340.6999999999998</v>
      </c>
      <c r="N11" s="22">
        <f>[10]T_post_detr.4.6!V12</f>
        <v>0</v>
      </c>
      <c r="O11" s="23">
        <f t="shared" si="3"/>
        <v>2340.6999999999998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[10]T_post_detr.4.6!F13</f>
        <v>0</v>
      </c>
      <c r="E12" s="22">
        <f>[10]T_post_detr.4.6!G13</f>
        <v>0</v>
      </c>
      <c r="F12" s="23">
        <f t="shared" si="0"/>
        <v>0</v>
      </c>
      <c r="G12" s="22">
        <f>[10]T_post_detr.4.6!K13</f>
        <v>0</v>
      </c>
      <c r="H12" s="22">
        <f>[10]T_post_detr.4.6!L13</f>
        <v>0</v>
      </c>
      <c r="I12" s="23">
        <f t="shared" si="1"/>
        <v>0</v>
      </c>
      <c r="J12" s="22">
        <f>[10]T_post_detr.4.6!P13</f>
        <v>0</v>
      </c>
      <c r="K12" s="22">
        <f>[10]T_post_detr.4.6!Q13</f>
        <v>0</v>
      </c>
      <c r="L12" s="23">
        <f t="shared" si="2"/>
        <v>0</v>
      </c>
      <c r="M12" s="22">
        <f>[10]T_post_detr.4.6!U13</f>
        <v>0</v>
      </c>
      <c r="N12" s="22">
        <f>[10]T_post_detr.4.6!V13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[10]T_post_detr.4.6!$F$15</f>
        <v>20598.929656119133</v>
      </c>
      <c r="E13" s="22">
        <f>[10]T_post_detr.4.6!$G$15</f>
        <v>0</v>
      </c>
      <c r="F13" s="23">
        <f t="shared" si="0"/>
        <v>20598.929656119133</v>
      </c>
      <c r="G13" s="22">
        <f>[10]T_post_detr.4.6!K15</f>
        <v>20578.351304814314</v>
      </c>
      <c r="H13" s="22">
        <f>[10]T_post_detr.4.6!L15</f>
        <v>0</v>
      </c>
      <c r="I13" s="23">
        <f t="shared" si="1"/>
        <v>20578.351304814314</v>
      </c>
      <c r="J13" s="22">
        <f>[10]T_post_detr.4.6!P15</f>
        <v>20578.351304814314</v>
      </c>
      <c r="K13" s="22">
        <f>[10]T_post_detr.4.6!Q15</f>
        <v>0</v>
      </c>
      <c r="L13" s="23">
        <f>J13+K13</f>
        <v>20578.351304814314</v>
      </c>
      <c r="M13" s="22">
        <f>[10]T_post_detr.4.6!U15</f>
        <v>20578.351304814314</v>
      </c>
      <c r="N13" s="22">
        <f>[10]T_post_detr.4.6!V15</f>
        <v>0</v>
      </c>
      <c r="O13" s="23">
        <f t="shared" si="3"/>
        <v>20578.351304814314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6">
        <f>[10]T_post_detr.4.6!$F$14</f>
        <v>0.6</v>
      </c>
      <c r="E14" s="27">
        <f>[10]T_post_detr.4.6!$G$14</f>
        <v>0.6</v>
      </c>
      <c r="F14" s="28">
        <f>IF(D14=E14,D14,"n.d.")</f>
        <v>0.6</v>
      </c>
      <c r="G14" s="27">
        <f>[10]T_post_detr.4.6!K14</f>
        <v>0.6</v>
      </c>
      <c r="H14" s="27">
        <f>[10]T_post_detr.4.6!L14</f>
        <v>0.6</v>
      </c>
      <c r="I14" s="28">
        <f>IF(G14=H14,G14,"n.d.")</f>
        <v>0.6</v>
      </c>
      <c r="J14" s="27">
        <f>[10]T_post_detr.4.6!P14</f>
        <v>0.6</v>
      </c>
      <c r="K14" s="27">
        <f>[10]T_post_detr.4.6!Q14</f>
        <v>0.6</v>
      </c>
      <c r="L14" s="28">
        <f>IF(J14=K14,J14,"n.d.")</f>
        <v>0.6</v>
      </c>
      <c r="M14" s="27">
        <f>[10]T_post_detr.4.6!U14</f>
        <v>0.6</v>
      </c>
      <c r="N14" s="27">
        <f>[10]T_post_detr.4.6!V14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[10]T_post_detr.4.6!$F$16</f>
        <v>12359.357793671479</v>
      </c>
      <c r="E15" s="22">
        <f>[10]T_post_detr.4.6!$G$16</f>
        <v>0</v>
      </c>
      <c r="F15" s="23">
        <f t="shared" si="0"/>
        <v>12359.357793671479</v>
      </c>
      <c r="G15" s="22">
        <f>[10]T_post_detr.4.6!K16</f>
        <v>12347.010782888588</v>
      </c>
      <c r="H15" s="22">
        <f>[10]T_post_detr.4.6!L16</f>
        <v>0</v>
      </c>
      <c r="I15" s="23">
        <f t="shared" ref="I15:I16" si="4">G15+H15</f>
        <v>12347.010782888588</v>
      </c>
      <c r="J15" s="22">
        <f>[10]T_post_detr.4.6!P16</f>
        <v>12347.010782888588</v>
      </c>
      <c r="K15" s="22">
        <f>[10]T_post_detr.4.6!Q16</f>
        <v>0</v>
      </c>
      <c r="L15" s="23">
        <f t="shared" ref="L15:L16" si="5">J15+K15</f>
        <v>12347.010782888588</v>
      </c>
      <c r="M15" s="22">
        <f>[10]T_post_detr.4.6!U16</f>
        <v>12347.010782888588</v>
      </c>
      <c r="N15" s="22">
        <f>[10]T_post_detr.4.6!V16</f>
        <v>0</v>
      </c>
      <c r="O15" s="23">
        <f t="shared" ref="O15:O16" si="6">M15+N15</f>
        <v>12347.010782888588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[10]T_post_detr.4.6!F20</f>
        <v>602.10360510299995</v>
      </c>
      <c r="E16" s="22">
        <f>[10]T_post_detr.4.6!G20</f>
        <v>0</v>
      </c>
      <c r="F16" s="23">
        <f t="shared" si="0"/>
        <v>602.10360510299995</v>
      </c>
      <c r="G16" s="22">
        <f>[10]T_post_detr.4.6!K20</f>
        <v>601.50210300000003</v>
      </c>
      <c r="H16" s="22">
        <f>[10]T_post_detr.4.6!L20</f>
        <v>0</v>
      </c>
      <c r="I16" s="23">
        <f t="shared" si="4"/>
        <v>601.50210300000003</v>
      </c>
      <c r="J16" s="22">
        <f>[10]T_post_detr.4.6!P20</f>
        <v>601.50210300000003</v>
      </c>
      <c r="K16" s="22">
        <f>[10]T_post_detr.4.6!Q20</f>
        <v>0</v>
      </c>
      <c r="L16" s="23">
        <f t="shared" si="5"/>
        <v>601.50210300000003</v>
      </c>
      <c r="M16" s="22">
        <f>[10]T_post_detr.4.6!U20</f>
        <v>601.50210300000003</v>
      </c>
      <c r="N16" s="22">
        <f>[10]T_post_detr.4.6!V20</f>
        <v>0</v>
      </c>
      <c r="O16" s="23">
        <f t="shared" si="6"/>
        <v>601.50210300000003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[10]T_post_detr.4.6!F18</f>
        <v>0.1</v>
      </c>
      <c r="E17" s="29">
        <f>[10]T_post_detr.4.6!G18</f>
        <v>0.1</v>
      </c>
      <c r="F17" s="30">
        <f>D17</f>
        <v>0.1</v>
      </c>
      <c r="G17" s="29">
        <f>[10]T_post_detr.4.6!K18</f>
        <v>0.1</v>
      </c>
      <c r="H17" s="29">
        <f>[10]T_post_detr.4.6!L18</f>
        <v>0.1</v>
      </c>
      <c r="I17" s="30">
        <f>G17</f>
        <v>0.1</v>
      </c>
      <c r="J17" s="29">
        <f>[10]T_post_detr.4.6!P18</f>
        <v>0.1</v>
      </c>
      <c r="K17" s="29">
        <f>[10]T_post_detr.4.6!Q18</f>
        <v>0.1</v>
      </c>
      <c r="L17" s="30">
        <f>[10]T_post_detr.4.6!$P$18</f>
        <v>0.1</v>
      </c>
      <c r="M17" s="29">
        <f>[10]T_post_detr.4.6!U18</f>
        <v>0.1</v>
      </c>
      <c r="N17" s="29">
        <f>[10]T_post_detr.4.6!V18</f>
        <v>0.1</v>
      </c>
      <c r="O17" s="30">
        <f>N17</f>
        <v>0.1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[10]T_post_detr.4.6!F19</f>
        <v>0.66</v>
      </c>
      <c r="E18" s="29">
        <f>[10]T_post_detr.4.6!G19</f>
        <v>0.66</v>
      </c>
      <c r="F18" s="31">
        <f>IF(D18=E18,D18,"n.d.")</f>
        <v>0.66</v>
      </c>
      <c r="G18" s="29">
        <f>[10]T_post_detr.4.6!K19</f>
        <v>0.66</v>
      </c>
      <c r="H18" s="29">
        <f>[10]T_post_detr.4.6!L19</f>
        <v>0.66</v>
      </c>
      <c r="I18" s="31">
        <f>IF(G18=H18,G18,"n.d.")</f>
        <v>0.66</v>
      </c>
      <c r="J18" s="29">
        <f>[10]T_post_detr.4.6!P19</f>
        <v>0.66</v>
      </c>
      <c r="K18" s="29">
        <f>[10]T_post_detr.4.6!Q19</f>
        <v>0.66</v>
      </c>
      <c r="L18" s="31">
        <f>IF(J18=K18,J18,"n.d.")</f>
        <v>0.66</v>
      </c>
      <c r="M18" s="29">
        <f>[10]T_post_detr.4.6!U19</f>
        <v>0.66</v>
      </c>
      <c r="N18" s="29">
        <f>[10]T_post_detr.4.6!V19</f>
        <v>0.66</v>
      </c>
      <c r="O18" s="31">
        <f>IF(M18=N18,M18,"n.d.")</f>
        <v>0.66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[10]T_post_detr.4.6!F21</f>
        <v>397.38837936798001</v>
      </c>
      <c r="E19" s="22">
        <f>[10]T_post_detr.4.6!G21</f>
        <v>0</v>
      </c>
      <c r="F19" s="23">
        <f t="shared" si="0"/>
        <v>397.38837936798001</v>
      </c>
      <c r="G19" s="22">
        <f>[10]T_post_detr.4.6!K21</f>
        <v>396.99138798000001</v>
      </c>
      <c r="H19" s="22">
        <f>[10]T_post_detr.4.6!L21</f>
        <v>0</v>
      </c>
      <c r="I19" s="23">
        <f t="shared" ref="I19:I20" si="7">G19+H19</f>
        <v>396.99138798000001</v>
      </c>
      <c r="J19" s="22">
        <f>[10]T_post_detr.4.6!P21</f>
        <v>396.99138798000001</v>
      </c>
      <c r="K19" s="22">
        <f>[10]T_post_detr.4.6!Q21</f>
        <v>0</v>
      </c>
      <c r="L19" s="23">
        <f t="shared" ref="L19:L20" si="8">J19+K19</f>
        <v>396.99138798000001</v>
      </c>
      <c r="M19" s="32">
        <f>[10]T_post_detr.4.6!U21</f>
        <v>396.99138798000001</v>
      </c>
      <c r="N19" s="33">
        <f>[10]T_post_detr.4.6!V21</f>
        <v>0</v>
      </c>
      <c r="O19" s="23">
        <f t="shared" ref="O19:O20" si="9">M19+N19</f>
        <v>396.99138798000001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[10]T_post_detr.4.6!$F$32</f>
        <v>1504.8532894649979</v>
      </c>
      <c r="E20" s="22">
        <f>[10]T_post_detr.4.6!G32</f>
        <v>0</v>
      </c>
      <c r="F20" s="23">
        <f t="shared" si="0"/>
        <v>1504.8532894649979</v>
      </c>
      <c r="G20" s="22">
        <f>[10]T_post_detr.4.6!K32</f>
        <v>1504.8532894649979</v>
      </c>
      <c r="H20" s="22">
        <f>[10]T_post_detr.4.6!L32</f>
        <v>0</v>
      </c>
      <c r="I20" s="23">
        <f t="shared" si="7"/>
        <v>1504.8532894649979</v>
      </c>
      <c r="J20" s="22">
        <f>[10]T_post_detr.4.6!P32</f>
        <v>63.967508212619578</v>
      </c>
      <c r="K20" s="22">
        <f>[10]T_post_detr.4.6!Q32</f>
        <v>0</v>
      </c>
      <c r="L20" s="23">
        <f t="shared" si="8"/>
        <v>63.967508212619578</v>
      </c>
      <c r="M20" s="22">
        <f>[10]T_post_detr.4.6!U32</f>
        <v>0</v>
      </c>
      <c r="N20" s="22">
        <f>[10]T_post_detr.4.6!V32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[10]T_post_detr.4.6!G33</f>
        <v>14366.318698890187</v>
      </c>
      <c r="F21" s="23">
        <f>E21</f>
        <v>14366.318698890187</v>
      </c>
      <c r="G21" s="34"/>
      <c r="H21" s="22">
        <f>[10]T_post_detr.4.6!L33</f>
        <v>14883.642447949604</v>
      </c>
      <c r="I21" s="23">
        <f>H21</f>
        <v>14883.642447949604</v>
      </c>
      <c r="J21" s="34"/>
      <c r="K21" s="22">
        <f>[10]T_post_detr.4.6!Q33</f>
        <v>14739.553869824369</v>
      </c>
      <c r="L21" s="23">
        <f>K21</f>
        <v>14739.553869824369</v>
      </c>
      <c r="M21" s="34"/>
      <c r="N21" s="22">
        <f>[10]T_post_detr.4.6!V33</f>
        <v>14733.157119003105</v>
      </c>
      <c r="O21" s="23">
        <f>N21</f>
        <v>14733.157119003105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[10]T_post_detr.4.6!K34</f>
        <v>0</v>
      </c>
      <c r="H22" s="22">
        <f>[10]T_post_detr.4.6!L34</f>
        <v>0</v>
      </c>
      <c r="I22" s="36">
        <f t="shared" ref="I22" si="10">G22+H22</f>
        <v>0</v>
      </c>
      <c r="J22" s="22">
        <f>[10]T_post_detr.4.6!P34</f>
        <v>0</v>
      </c>
      <c r="K22" s="22">
        <f>[10]T_post_detr.4.6!Q34</f>
        <v>0</v>
      </c>
      <c r="L22" s="36">
        <f t="shared" ref="L22" si="11">J22+K22</f>
        <v>0</v>
      </c>
      <c r="M22" s="22">
        <f>[10]T_post_detr.4.6!U34</f>
        <v>0</v>
      </c>
      <c r="N22" s="22">
        <f>[10]T_post_detr.4.6!V34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143663.18698890187</v>
      </c>
      <c r="E23" s="38">
        <f>E6+E7+E8+E9+E10+E11+E12-E15-E19+E20+E21</f>
        <v>14366.318698890187</v>
      </c>
      <c r="F23" s="38">
        <f>D23+E23</f>
        <v>158029.50568779206</v>
      </c>
      <c r="G23" s="38">
        <f>G6+G7+G8+G9+G10+G11+G12-G15-G19+G20+G22</f>
        <v>148836.42447949603</v>
      </c>
      <c r="H23" s="38">
        <f>H6+H7+H8+H9+H10+H11+H12-H15-H19+H20+H21+H22</f>
        <v>14883.642447949604</v>
      </c>
      <c r="I23" s="38">
        <f>G23+H23</f>
        <v>163720.06692744562</v>
      </c>
      <c r="J23" s="38">
        <f>J6+J7+J8+J9+J10+J11+J12-J15-J19+J20+J22</f>
        <v>147395.53869824368</v>
      </c>
      <c r="K23" s="38">
        <f>K6+K7+K8+K9+K10+K11+K12-K15-K19+K20+K21+K22</f>
        <v>14739.553869824369</v>
      </c>
      <c r="L23" s="38">
        <f>J23+K23</f>
        <v>162135.09256806804</v>
      </c>
      <c r="M23" s="38">
        <f>M6+M7+M8+M9+M10+M11+M12-M15-M19+M20+M22</f>
        <v>147331.57119003104</v>
      </c>
      <c r="N23" s="38">
        <f>N6+N7+N8+N9+N10+N11+N12-N15-N19+N20+N21+N22</f>
        <v>14733.157119003105</v>
      </c>
      <c r="O23" s="38">
        <f>M23+N23</f>
        <v>162064.72830903414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[10]T_post_detr.4.6!F41</f>
        <v>0</v>
      </c>
      <c r="E25" s="44">
        <f>[10]T_post_detr.4.6!G41</f>
        <v>15225.841170539999</v>
      </c>
      <c r="F25" s="45">
        <f t="shared" ref="F25:F49" si="13">D25+E25</f>
        <v>15225.841170539999</v>
      </c>
      <c r="G25" s="44">
        <f>[10]T_post_detr.4.6!K41</f>
        <v>0</v>
      </c>
      <c r="H25" s="44">
        <f>[10]T_post_detr.4.6!L41</f>
        <v>16029.339689999999</v>
      </c>
      <c r="I25" s="45">
        <f t="shared" ref="I25:I33" si="14">G25+H25</f>
        <v>16029.339689999999</v>
      </c>
      <c r="J25" s="44">
        <f>[10]T_post_detr.4.6!P41</f>
        <v>0</v>
      </c>
      <c r="K25" s="44">
        <f>[10]T_post_detr.4.6!Q41</f>
        <v>16029.339689999999</v>
      </c>
      <c r="L25" s="45">
        <f t="shared" ref="L25:L44" si="15">J25+K25</f>
        <v>16029.339689999999</v>
      </c>
      <c r="M25" s="44">
        <f>[10]T_post_detr.4.6!U41</f>
        <v>0</v>
      </c>
      <c r="N25" s="44">
        <f>[10]T_post_detr.4.6!V41</f>
        <v>16029.339689999999</v>
      </c>
      <c r="O25" s="45">
        <f t="shared" ref="O25:O43" si="16">M25+N25</f>
        <v>16029.339689999999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[10]T_post_detr.4.6!F42</f>
        <v>13407.147794040004</v>
      </c>
      <c r="E26" s="22">
        <f>[10]T_post_detr.4.6!G42</f>
        <v>10775.488197474</v>
      </c>
      <c r="F26" s="36">
        <f t="shared" si="13"/>
        <v>24182.635991514006</v>
      </c>
      <c r="G26" s="22">
        <f>[10]T_post_detr.4.6!K42</f>
        <v>14312.151504717644</v>
      </c>
      <c r="H26" s="22">
        <f>[10]T_post_detr.4.6!L42</f>
        <v>10490.599821000002</v>
      </c>
      <c r="I26" s="36">
        <f t="shared" si="14"/>
        <v>24802.751325717647</v>
      </c>
      <c r="J26" s="22">
        <f>[10]T_post_detr.4.6!P42</f>
        <v>14312.151504717644</v>
      </c>
      <c r="K26" s="22">
        <f>[10]T_post_detr.4.6!Q42</f>
        <v>10490.599821000002</v>
      </c>
      <c r="L26" s="36">
        <f t="shared" si="15"/>
        <v>24802.751325717647</v>
      </c>
      <c r="M26" s="22">
        <f>[10]T_post_detr.4.6!U42</f>
        <v>14312.151504717644</v>
      </c>
      <c r="N26" s="22">
        <f>[10]T_post_detr.4.6!V42</f>
        <v>10490.599821000002</v>
      </c>
      <c r="O26" s="36">
        <f t="shared" si="16"/>
        <v>24802.751325717647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[10]T_post_detr.4.6!F43</f>
        <v>16520.897292900016</v>
      </c>
      <c r="E27" s="47">
        <f>[10]T_post_detr.4.6!G43</f>
        <v>0</v>
      </c>
      <c r="F27" s="48">
        <f t="shared" si="13"/>
        <v>16520.897292900016</v>
      </c>
      <c r="G27" s="47">
        <f>[10]T_post_detr.4.6!K43</f>
        <v>14661.94467000397</v>
      </c>
      <c r="H27" s="47">
        <f>[10]T_post_detr.4.6!L43</f>
        <v>0</v>
      </c>
      <c r="I27" s="48">
        <f t="shared" si="14"/>
        <v>14661.94467000397</v>
      </c>
      <c r="J27" s="47">
        <f>[10]T_post_detr.4.6!P43</f>
        <v>14661.94467000397</v>
      </c>
      <c r="K27" s="47">
        <f>[10]T_post_detr.4.6!Q43</f>
        <v>0</v>
      </c>
      <c r="L27" s="48">
        <f t="shared" si="15"/>
        <v>14661.94467000397</v>
      </c>
      <c r="M27" s="47">
        <f>[10]T_post_detr.4.6!U43</f>
        <v>14661.94467000397</v>
      </c>
      <c r="N27" s="47">
        <f>[10]T_post_detr.4.6!V43</f>
        <v>0</v>
      </c>
      <c r="O27" s="48">
        <f t="shared" si="16"/>
        <v>14661.94467000397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[10]T_post_detr.4.6!F44</f>
        <v>0</v>
      </c>
      <c r="E28" s="47">
        <f>[10]T_post_detr.4.6!G44</f>
        <v>0</v>
      </c>
      <c r="F28" s="48">
        <f t="shared" si="13"/>
        <v>0</v>
      </c>
      <c r="G28" s="47">
        <f>[10]T_post_detr.4.6!K44</f>
        <v>0</v>
      </c>
      <c r="H28" s="47">
        <f>[10]T_post_detr.4.6!L44</f>
        <v>0</v>
      </c>
      <c r="I28" s="48">
        <f t="shared" si="14"/>
        <v>0</v>
      </c>
      <c r="J28" s="47">
        <f>[10]T_post_detr.4.6!P44</f>
        <v>0</v>
      </c>
      <c r="K28" s="47">
        <f>[10]T_post_detr.4.6!Q44</f>
        <v>0</v>
      </c>
      <c r="L28" s="48">
        <f t="shared" si="15"/>
        <v>0</v>
      </c>
      <c r="M28" s="47">
        <f>[10]T_post_detr.4.6!U44</f>
        <v>0</v>
      </c>
      <c r="N28" s="47">
        <f>[10]T_post_detr.4.6!V44</f>
        <v>0</v>
      </c>
      <c r="O28" s="48">
        <f t="shared" si="16"/>
        <v>0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[10]T_post_detr.4.6!F45</f>
        <v>7958.6804497200028</v>
      </c>
      <c r="E29" s="47">
        <f>[10]T_post_detr.4.6!G45</f>
        <v>1395.1757819999998</v>
      </c>
      <c r="F29" s="48">
        <f t="shared" si="13"/>
        <v>9353.8562317200031</v>
      </c>
      <c r="G29" s="47">
        <f>[10]T_post_detr.4.6!K45</f>
        <v>7897.6486476784467</v>
      </c>
      <c r="H29" s="47">
        <f>[10]T_post_detr.4.6!L45</f>
        <v>1394.7840000000001</v>
      </c>
      <c r="I29" s="48">
        <f t="shared" si="14"/>
        <v>9292.4326476784463</v>
      </c>
      <c r="J29" s="47">
        <f>[10]T_post_detr.4.6!P45</f>
        <v>7897.6486476784467</v>
      </c>
      <c r="K29" s="47">
        <f>[10]T_post_detr.4.6!Q45</f>
        <v>1394.7840000000001</v>
      </c>
      <c r="L29" s="48">
        <f t="shared" si="15"/>
        <v>9292.4326476784463</v>
      </c>
      <c r="M29" s="47">
        <f>[10]T_post_detr.4.6!U45</f>
        <v>7897.6486476784467</v>
      </c>
      <c r="N29" s="47">
        <f>[10]T_post_detr.4.6!V45</f>
        <v>1394.7840000000001</v>
      </c>
      <c r="O29" s="48">
        <f t="shared" si="16"/>
        <v>9292.4326476784463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37886.725536660022</v>
      </c>
      <c r="E30" s="51">
        <f>+E26+E27+E28+E29</f>
        <v>12170.663979474</v>
      </c>
      <c r="F30" s="52">
        <f t="shared" si="13"/>
        <v>50057.389516134019</v>
      </c>
      <c r="G30" s="51">
        <f>+G26+G27+G28+G29</f>
        <v>36871.744822400062</v>
      </c>
      <c r="H30" s="51">
        <f>+H26+H27+H28+H29</f>
        <v>11885.383821000001</v>
      </c>
      <c r="I30" s="52">
        <f t="shared" si="14"/>
        <v>48757.128643400065</v>
      </c>
      <c r="J30" s="51">
        <f>+J26+J27+J28+J29</f>
        <v>36871.744822400062</v>
      </c>
      <c r="K30" s="51">
        <f>+K26+K27+K28+K29</f>
        <v>11885.383821000001</v>
      </c>
      <c r="L30" s="52">
        <f t="shared" si="15"/>
        <v>48757.128643400065</v>
      </c>
      <c r="M30" s="51">
        <f>+M26+M27+M28+M29</f>
        <v>36871.744822400062</v>
      </c>
      <c r="N30" s="51">
        <f>+N26+N27+N28+N29</f>
        <v>11885.383821000001</v>
      </c>
      <c r="O30" s="52">
        <f t="shared" si="16"/>
        <v>48757.128643400065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[10]T_post_detr.4.6!F47</f>
        <v>8670.5694444258661</v>
      </c>
      <c r="E31" s="53">
        <f>[10]T_post_detr.4.6!G47</f>
        <v>0</v>
      </c>
      <c r="F31" s="48">
        <f t="shared" si="13"/>
        <v>8670.5694444258661</v>
      </c>
      <c r="G31" s="53">
        <f>[10]T_post_detr.4.6!K47</f>
        <v>7708.5301838532496</v>
      </c>
      <c r="H31" s="53">
        <f>[10]T_post_detr.4.6!L47</f>
        <v>0</v>
      </c>
      <c r="I31" s="48">
        <f t="shared" si="14"/>
        <v>7708.5301838532496</v>
      </c>
      <c r="J31" s="53">
        <f>[10]T_post_detr.4.6!P47</f>
        <v>8508.1468802455056</v>
      </c>
      <c r="K31" s="53">
        <f>[10]T_post_detr.4.6!Q47</f>
        <v>0</v>
      </c>
      <c r="L31" s="48">
        <f t="shared" si="15"/>
        <v>8508.1468802455056</v>
      </c>
      <c r="M31" s="53">
        <f>[10]T_post_detr.4.6!U47</f>
        <v>11790.272363529693</v>
      </c>
      <c r="N31" s="53">
        <f>[10]T_post_detr.4.6!V47</f>
        <v>0</v>
      </c>
      <c r="O31" s="48">
        <f t="shared" si="16"/>
        <v>11790.272363529693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588.72861756508803</v>
      </c>
      <c r="E32" s="54">
        <f>+E33+E34+E35+E36</f>
        <v>9999.92994</v>
      </c>
      <c r="F32" s="48">
        <f t="shared" si="13"/>
        <v>10588.658557565088</v>
      </c>
      <c r="G32" s="54">
        <f>+G33+G34+G35+G36</f>
        <v>580.95156785356926</v>
      </c>
      <c r="H32" s="54">
        <f>+H33+H34+H35+H36</f>
        <v>9999.9599999999991</v>
      </c>
      <c r="I32" s="48">
        <f t="shared" si="14"/>
        <v>10580.911567853569</v>
      </c>
      <c r="J32" s="54">
        <f>+J33+J34+J35+J36</f>
        <v>580.95156785356926</v>
      </c>
      <c r="K32" s="54">
        <f>+K33+K34+K35+K36</f>
        <v>9999.9599999999991</v>
      </c>
      <c r="L32" s="48">
        <f t="shared" si="15"/>
        <v>10580.911567853569</v>
      </c>
      <c r="M32" s="54">
        <f>+M33+M34+M35+M36</f>
        <v>580.95156785356926</v>
      </c>
      <c r="N32" s="54">
        <f>+N33+N34+N35+N36</f>
        <v>9999.9599999999991</v>
      </c>
      <c r="O32" s="48">
        <f t="shared" si="16"/>
        <v>10580.911567853569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[10]T_post_detr.4.6!F49</f>
        <v>0</v>
      </c>
      <c r="E33" s="47">
        <f>[10]T_post_detr.4.6!G49</f>
        <v>0</v>
      </c>
      <c r="F33" s="48">
        <f t="shared" si="13"/>
        <v>0</v>
      </c>
      <c r="G33" s="47">
        <f>[10]T_post_detr.4.6!K49</f>
        <v>0</v>
      </c>
      <c r="H33" s="47">
        <f>[10]T_post_detr.4.6!L49</f>
        <v>0</v>
      </c>
      <c r="I33" s="48">
        <f t="shared" si="14"/>
        <v>0</v>
      </c>
      <c r="J33" s="47">
        <f>[10]T_post_detr.4.6!P49</f>
        <v>0</v>
      </c>
      <c r="K33" s="47">
        <f>[10]T_post_detr.4.6!Q49</f>
        <v>0</v>
      </c>
      <c r="L33" s="48">
        <f t="shared" si="15"/>
        <v>0</v>
      </c>
      <c r="M33" s="47">
        <f>[10]T_post_detr.4.6!U49</f>
        <v>0</v>
      </c>
      <c r="N33" s="47">
        <f>[10]T_post_detr.4.6!V49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[10]T_post_detr.4.6!F50</f>
        <v>78.922761005087992</v>
      </c>
      <c r="E34" s="47">
        <f>[10]T_post_detr.4.6!G50</f>
        <v>9999.92994</v>
      </c>
      <c r="F34" s="48">
        <f>D34+E34</f>
        <v>10078.852701005088</v>
      </c>
      <c r="G34" s="47">
        <f>[10]T_post_detr.4.6!K50</f>
        <v>71.655224400000009</v>
      </c>
      <c r="H34" s="47">
        <f>[10]T_post_detr.4.6!L50</f>
        <v>9999.9599999999991</v>
      </c>
      <c r="I34" s="48">
        <f>G34+H34</f>
        <v>10071.615224399999</v>
      </c>
      <c r="J34" s="47">
        <f>[10]T_post_detr.4.6!P50</f>
        <v>71.655224400000009</v>
      </c>
      <c r="K34" s="47">
        <f>[10]T_post_detr.4.6!Q50</f>
        <v>9999.9599999999991</v>
      </c>
      <c r="L34" s="48">
        <f t="shared" si="15"/>
        <v>10071.615224399999</v>
      </c>
      <c r="M34" s="47">
        <f>[10]T_post_detr.4.6!U50</f>
        <v>71.655224400000009</v>
      </c>
      <c r="N34" s="47">
        <f>[10]T_post_detr.4.6!V50</f>
        <v>9999.9599999999991</v>
      </c>
      <c r="O34" s="48">
        <f t="shared" si="16"/>
        <v>10071.615224399999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[10]T_post_detr.4.6!F51</f>
        <v>509.80585656</v>
      </c>
      <c r="E35" s="47">
        <f>[10]T_post_detr.4.6!G51</f>
        <v>0</v>
      </c>
      <c r="F35" s="48">
        <f t="shared" si="13"/>
        <v>509.80585656</v>
      </c>
      <c r="G35" s="47">
        <f>[10]T_post_detr.4.6!K51</f>
        <v>509.29634345356925</v>
      </c>
      <c r="H35" s="47">
        <f>[10]T_post_detr.4.6!L51</f>
        <v>0</v>
      </c>
      <c r="I35" s="48">
        <f t="shared" ref="I35:I44" si="17">G35+H35</f>
        <v>509.29634345356925</v>
      </c>
      <c r="J35" s="47">
        <f>[10]T_post_detr.4.6!P51</f>
        <v>509.29634345356925</v>
      </c>
      <c r="K35" s="47">
        <f>[10]T_post_detr.4.6!Q51</f>
        <v>0</v>
      </c>
      <c r="L35" s="48">
        <f t="shared" si="15"/>
        <v>509.29634345356925</v>
      </c>
      <c r="M35" s="47">
        <f>[10]T_post_detr.4.6!U51</f>
        <v>509.29634345356925</v>
      </c>
      <c r="N35" s="47">
        <f>[10]T_post_detr.4.6!V51</f>
        <v>0</v>
      </c>
      <c r="O35" s="48">
        <f t="shared" si="16"/>
        <v>509.29634345356925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[10]T_post_detr.4.6!F52</f>
        <v>0</v>
      </c>
      <c r="E36" s="47">
        <f>[10]T_post_detr.4.6!G52</f>
        <v>0</v>
      </c>
      <c r="F36" s="48">
        <f t="shared" si="13"/>
        <v>0</v>
      </c>
      <c r="G36" s="47">
        <f>[10]T_post_detr.4.6!K52</f>
        <v>0</v>
      </c>
      <c r="H36" s="47">
        <f>[10]T_post_detr.4.6!L52</f>
        <v>0</v>
      </c>
      <c r="I36" s="48">
        <f t="shared" si="17"/>
        <v>0</v>
      </c>
      <c r="J36" s="47">
        <f>[10]T_post_detr.4.6!P52</f>
        <v>0</v>
      </c>
      <c r="K36" s="47">
        <f>[10]T_post_detr.4.6!Q52</f>
        <v>0</v>
      </c>
      <c r="L36" s="48">
        <f t="shared" si="15"/>
        <v>0</v>
      </c>
      <c r="M36" s="47">
        <f>[10]T_post_detr.4.6!U52</f>
        <v>0</v>
      </c>
      <c r="N36" s="47">
        <f>[10]T_post_detr.4.6!V52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[10]T_post_detr.4.6!F53</f>
        <v>2986.9874354064273</v>
      </c>
      <c r="E37" s="47">
        <f>[10]T_post_detr.4.6!G53</f>
        <v>0</v>
      </c>
      <c r="F37" s="48">
        <f t="shared" si="13"/>
        <v>2986.9874354064273</v>
      </c>
      <c r="G37" s="47">
        <f>[10]T_post_detr.4.6!K53</f>
        <v>2475.5358531157176</v>
      </c>
      <c r="H37" s="47">
        <f>[10]T_post_detr.4.6!L53</f>
        <v>0</v>
      </c>
      <c r="I37" s="48">
        <f t="shared" si="17"/>
        <v>2475.5358531157176</v>
      </c>
      <c r="J37" s="47">
        <f>[10]T_post_detr.4.6!P53</f>
        <v>3067.1442909325101</v>
      </c>
      <c r="K37" s="47">
        <f>[10]T_post_detr.4.6!Q53</f>
        <v>0</v>
      </c>
      <c r="L37" s="48">
        <f t="shared" si="15"/>
        <v>3067.1442909325101</v>
      </c>
      <c r="M37" s="47">
        <f>[10]T_post_detr.4.6!U53</f>
        <v>4784.7164876985898</v>
      </c>
      <c r="N37" s="47">
        <f>[10]T_post_detr.4.6!V53</f>
        <v>0</v>
      </c>
      <c r="O37" s="48">
        <f t="shared" si="16"/>
        <v>4784.7164876985898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[10]T_post_detr.4.6!F54</f>
        <v>0</v>
      </c>
      <c r="E38" s="47">
        <f>[10]T_post_detr.4.6!G54</f>
        <v>0</v>
      </c>
      <c r="F38" s="48">
        <f t="shared" si="13"/>
        <v>0</v>
      </c>
      <c r="G38" s="47">
        <f>[10]T_post_detr.4.6!K54</f>
        <v>0</v>
      </c>
      <c r="H38" s="47">
        <f>[10]T_post_detr.4.6!L54</f>
        <v>0</v>
      </c>
      <c r="I38" s="48">
        <f t="shared" si="17"/>
        <v>0</v>
      </c>
      <c r="J38" s="47">
        <f>[10]T_post_detr.4.6!P54</f>
        <v>0</v>
      </c>
      <c r="K38" s="47">
        <f>[10]T_post_detr.4.6!Q54</f>
        <v>0</v>
      </c>
      <c r="L38" s="48">
        <f t="shared" si="15"/>
        <v>0</v>
      </c>
      <c r="M38" s="47">
        <f>[10]T_post_detr.4.6!U54</f>
        <v>0</v>
      </c>
      <c r="N38" s="47">
        <f>[10]T_post_detr.4.6!V54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[10]T_post_detr.4.6!F55</f>
        <v>0</v>
      </c>
      <c r="E39" s="56">
        <f>[10]T_post_detr.4.6!G55</f>
        <v>0</v>
      </c>
      <c r="F39" s="48">
        <f t="shared" si="13"/>
        <v>0</v>
      </c>
      <c r="G39" s="56">
        <f>[10]T_post_detr.4.6!K55</f>
        <v>0</v>
      </c>
      <c r="H39" s="56">
        <f>[10]T_post_detr.4.6!L55</f>
        <v>0</v>
      </c>
      <c r="I39" s="48">
        <f t="shared" si="17"/>
        <v>0</v>
      </c>
      <c r="J39" s="56">
        <f>[10]T_post_detr.4.6!P55</f>
        <v>0</v>
      </c>
      <c r="K39" s="56">
        <f>[10]T_post_detr.4.6!Q55</f>
        <v>0</v>
      </c>
      <c r="L39" s="48">
        <f t="shared" si="15"/>
        <v>0</v>
      </c>
      <c r="M39" s="56">
        <f>[10]T_post_detr.4.6!U55</f>
        <v>0</v>
      </c>
      <c r="N39" s="56">
        <f>[10]T_post_detr.4.6!V55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12246.285497397381</v>
      </c>
      <c r="E40" s="51">
        <f>E38+E37+E32+E31+E39</f>
        <v>9999.92994</v>
      </c>
      <c r="F40" s="52">
        <f t="shared" si="13"/>
        <v>22246.215437397383</v>
      </c>
      <c r="G40" s="51">
        <f>G38+G37+G32+G31+G39</f>
        <v>10765.017604822537</v>
      </c>
      <c r="H40" s="51">
        <f>H38+H37+H32+H31+H39</f>
        <v>9999.9599999999991</v>
      </c>
      <c r="I40" s="52">
        <f t="shared" si="17"/>
        <v>20764.977604822536</v>
      </c>
      <c r="J40" s="51">
        <f>J38+J37+J32+J31+J39</f>
        <v>12156.242739031586</v>
      </c>
      <c r="K40" s="51">
        <f>K38+K37+K32+K31+K39</f>
        <v>9999.9599999999991</v>
      </c>
      <c r="L40" s="52">
        <f t="shared" si="15"/>
        <v>22156.202739031585</v>
      </c>
      <c r="M40" s="51">
        <f>M38+M37+M32+M31+M39</f>
        <v>17155.940419081853</v>
      </c>
      <c r="N40" s="51">
        <f>N38+N37+N32+N31+N39</f>
        <v>9999.9599999999991</v>
      </c>
      <c r="O40" s="52">
        <f t="shared" si="16"/>
        <v>27155.900419081852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[10]T_post_detr.4.6!F57</f>
        <v>0</v>
      </c>
      <c r="E41" s="22">
        <f>[10]T_post_detr.4.6!G57</f>
        <v>0</v>
      </c>
      <c r="F41" s="36">
        <f t="shared" si="13"/>
        <v>0</v>
      </c>
      <c r="G41" s="22">
        <f>[10]T_post_detr.4.6!K57</f>
        <v>0</v>
      </c>
      <c r="H41" s="22">
        <f>[10]T_post_detr.4.6!L57</f>
        <v>0</v>
      </c>
      <c r="I41" s="36">
        <f t="shared" si="17"/>
        <v>0</v>
      </c>
      <c r="J41" s="22">
        <f>[10]T_post_detr.4.6!P57</f>
        <v>0</v>
      </c>
      <c r="K41" s="22">
        <f>[10]T_post_detr.4.6!Q57</f>
        <v>0</v>
      </c>
      <c r="L41" s="36">
        <f t="shared" si="15"/>
        <v>0</v>
      </c>
      <c r="M41" s="22">
        <f>[10]T_post_detr.4.6!U57</f>
        <v>0</v>
      </c>
      <c r="N41" s="22">
        <f>[10]T_post_detr.4.6!V57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[10]T_post_detr.4.6!F58</f>
        <v>1075.1199999999999</v>
      </c>
      <c r="E42" s="22">
        <f>[10]T_post_detr.4.6!G58</f>
        <v>0</v>
      </c>
      <c r="F42" s="36">
        <f t="shared" si="13"/>
        <v>1075.1199999999999</v>
      </c>
      <c r="G42" s="22">
        <f>[10]T_post_detr.4.6!K58</f>
        <v>2303.3200000000002</v>
      </c>
      <c r="H42" s="22">
        <f>[10]T_post_detr.4.6!L58</f>
        <v>0</v>
      </c>
      <c r="I42" s="36">
        <f t="shared" si="17"/>
        <v>2303.3200000000002</v>
      </c>
      <c r="J42" s="22">
        <f>[10]T_post_detr.4.6!P58</f>
        <v>2303.3200000000002</v>
      </c>
      <c r="K42" s="22">
        <f>[10]T_post_detr.4.6!Q58</f>
        <v>0</v>
      </c>
      <c r="L42" s="36">
        <f t="shared" si="15"/>
        <v>2303.3200000000002</v>
      </c>
      <c r="M42" s="22">
        <f>[10]T_post_detr.4.6!U58</f>
        <v>2303.3200000000002</v>
      </c>
      <c r="N42" s="22">
        <f>[10]T_post_detr.4.6!V58</f>
        <v>0</v>
      </c>
      <c r="O42" s="36">
        <f t="shared" si="16"/>
        <v>2303.3200000000002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[10]T_post_detr.4.6!F59</f>
        <v>0</v>
      </c>
      <c r="E43" s="57">
        <f>[10]T_post_detr.4.6!G59</f>
        <v>0</v>
      </c>
      <c r="F43" s="36">
        <f t="shared" si="13"/>
        <v>0</v>
      </c>
      <c r="G43" s="57">
        <f>[10]T_post_detr.4.6!K59</f>
        <v>0</v>
      </c>
      <c r="H43" s="57">
        <f>[10]T_post_detr.4.6!L59</f>
        <v>0</v>
      </c>
      <c r="I43" s="36">
        <f t="shared" si="17"/>
        <v>0</v>
      </c>
      <c r="J43" s="57">
        <f>[10]T_post_detr.4.6!P59</f>
        <v>0</v>
      </c>
      <c r="K43" s="57">
        <f>[10]T_post_detr.4.6!Q59</f>
        <v>0</v>
      </c>
      <c r="L43" s="36">
        <f t="shared" si="15"/>
        <v>0</v>
      </c>
      <c r="M43" s="57">
        <f>[10]T_post_detr.4.6!U59</f>
        <v>0</v>
      </c>
      <c r="N43" s="57">
        <f>[10]T_post_detr.4.6!V59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[10]T_post_detr.4.6!F67</f>
        <v>0</v>
      </c>
      <c r="E44" s="57">
        <f>[10]T_post_detr.4.6!G67</f>
        <v>0</v>
      </c>
      <c r="F44" s="36">
        <f t="shared" si="13"/>
        <v>0</v>
      </c>
      <c r="G44" s="57">
        <f>[10]T_post_detr.4.6!K67</f>
        <v>0</v>
      </c>
      <c r="H44" s="57">
        <f>[10]T_post_detr.4.6!L67</f>
        <v>0</v>
      </c>
      <c r="I44" s="36">
        <f t="shared" si="17"/>
        <v>0</v>
      </c>
      <c r="J44" s="57">
        <f>[10]T_post_detr.4.6!P67</f>
        <v>0</v>
      </c>
      <c r="K44" s="57">
        <f>[10]T_post_detr.4.6!Q67</f>
        <v>0</v>
      </c>
      <c r="L44" s="36">
        <f t="shared" si="15"/>
        <v>0</v>
      </c>
      <c r="M44" s="57">
        <f>[10]T_post_detr.4.6!U67</f>
        <v>0</v>
      </c>
      <c r="N44" s="57">
        <f>[10]T_post_detr.4.6!V67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[10]T_post_detr.4.6!G68</f>
        <v>5120.8131034057405</v>
      </c>
      <c r="F45" s="36">
        <f>E45</f>
        <v>5120.8131034057405</v>
      </c>
      <c r="G45" s="34"/>
      <c r="H45" s="57">
        <f>[10]T_post_detr.4.6!L68</f>
        <v>4994.0082427222596</v>
      </c>
      <c r="I45" s="36">
        <f>H45</f>
        <v>4994.0082427222596</v>
      </c>
      <c r="J45" s="34"/>
      <c r="K45" s="57">
        <f>[10]T_post_detr.4.6!Q68</f>
        <v>5133.1307561431649</v>
      </c>
      <c r="L45" s="36">
        <f>K45</f>
        <v>5133.1307561431649</v>
      </c>
      <c r="M45" s="34"/>
      <c r="N45" s="57">
        <f>[10]T_post_detr.4.6!V68</f>
        <v>5633.1005241481917</v>
      </c>
      <c r="O45" s="36">
        <f>N45</f>
        <v>5633.1005241481917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[10]T_post_detr.4.6!K69</f>
        <v>0</v>
      </c>
      <c r="H46" s="22">
        <f>[10]T_post_detr.4.6!L69</f>
        <v>0</v>
      </c>
      <c r="I46" s="36">
        <f t="shared" ref="I46" si="18">G46+H46</f>
        <v>0</v>
      </c>
      <c r="J46" s="22">
        <f>[10]T_post_detr.4.6!P69</f>
        <v>0</v>
      </c>
      <c r="K46" s="22">
        <f>[10]T_post_detr.4.6!Q69</f>
        <v>0</v>
      </c>
      <c r="L46" s="36">
        <f t="shared" ref="L46" si="19">J46+K46</f>
        <v>0</v>
      </c>
      <c r="M46" s="22">
        <f>[10]T_post_detr.4.6!U69</f>
        <v>0</v>
      </c>
      <c r="N46" s="22">
        <f>[10]T_post_detr.4.6!V69</f>
        <v>0</v>
      </c>
      <c r="O46" s="36">
        <f t="shared" ref="O46" si="20">M46+N46</f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51208.131034057405</v>
      </c>
      <c r="E47" s="59">
        <f>E25+E30+E40+E41+E42+E43+E44+E45</f>
        <v>42517.248193419742</v>
      </c>
      <c r="F47" s="60">
        <f>D47+E47</f>
        <v>93725.379227477155</v>
      </c>
      <c r="G47" s="59">
        <f>G25+G30+G40+G41+G42+G43+G44+G46</f>
        <v>49940.082427222595</v>
      </c>
      <c r="H47" s="59">
        <f>H25+H30+H40+H41+H42+H43+H44+H45+H46</f>
        <v>42908.691753722254</v>
      </c>
      <c r="I47" s="60">
        <f>G47+H47</f>
        <v>92848.774180944849</v>
      </c>
      <c r="J47" s="59">
        <f>J25+J30+J40+J41+J42+J43+J44+J46</f>
        <v>51331.307561431648</v>
      </c>
      <c r="K47" s="59">
        <f>K25+K30+K40+K41+K42+K43+K44+K45+K46</f>
        <v>43047.814267143163</v>
      </c>
      <c r="L47" s="60">
        <f>J47+K47</f>
        <v>94379.121828574804</v>
      </c>
      <c r="M47" s="59">
        <f>M25+M30+M40+M41+M42+M43+M44+M46</f>
        <v>56331.005241481915</v>
      </c>
      <c r="N47" s="59">
        <f>N25+N30+N40+N41+N42+N43+N44+N45+N46</f>
        <v>43547.784035148186</v>
      </c>
      <c r="O47" s="60">
        <f>M47+N47</f>
        <v>99878.789276630094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[10]T_ante_detr.4.6!F74</f>
        <v>194871.31802295928</v>
      </c>
      <c r="E49" s="65">
        <f>[10]T_ante_detr.4.6!G74</f>
        <v>137471.97369408532</v>
      </c>
      <c r="F49" s="65">
        <f t="shared" si="13"/>
        <v>332343.2917170446</v>
      </c>
      <c r="G49" s="65">
        <f>[10]T_ante_detr.4.6!K74</f>
        <v>198776.50690671863</v>
      </c>
      <c r="H49" s="65">
        <f>[10]T_ante_detr.4.6!L74</f>
        <v>137956.44100344725</v>
      </c>
      <c r="I49" s="65">
        <f t="shared" ref="I49" si="21">G49+H49</f>
        <v>336732.94791016588</v>
      </c>
      <c r="J49" s="65">
        <f>[10]T_ante_detr.4.6!P74</f>
        <v>198726.84625967534</v>
      </c>
      <c r="K49" s="65">
        <f>[10]T_ante_detr.4.6!Q74</f>
        <v>97737.19363696751</v>
      </c>
      <c r="L49" s="65">
        <f t="shared" ref="L49" si="22">J49+K49</f>
        <v>296464.03989664285</v>
      </c>
      <c r="M49" s="65">
        <f>[10]T_ante_detr.4.6!U74</f>
        <v>203662.57643151295</v>
      </c>
      <c r="N49" s="65">
        <f>[10]T_ante_detr.4.6!V74</f>
        <v>58280.941154151289</v>
      </c>
      <c r="O49" s="65">
        <f t="shared" ref="O49" si="23">M49+N49</f>
        <v>261943.51758566423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194871.31802295928</v>
      </c>
      <c r="E50" s="59">
        <f t="shared" si="24"/>
        <v>56883.566892309929</v>
      </c>
      <c r="F50" s="59">
        <f t="shared" si="24"/>
        <v>251754.88491526921</v>
      </c>
      <c r="G50" s="59">
        <f t="shared" si="24"/>
        <v>198776.50690671863</v>
      </c>
      <c r="H50" s="59">
        <f t="shared" si="24"/>
        <v>57792.33420167186</v>
      </c>
      <c r="I50" s="59">
        <f t="shared" si="24"/>
        <v>256568.84110839048</v>
      </c>
      <c r="J50" s="59">
        <f t="shared" si="24"/>
        <v>198726.84625967534</v>
      </c>
      <c r="K50" s="59">
        <f t="shared" si="24"/>
        <v>57787.368136967532</v>
      </c>
      <c r="L50" s="59">
        <f t="shared" si="24"/>
        <v>256514.21439664284</v>
      </c>
      <c r="M50" s="59">
        <f t="shared" si="24"/>
        <v>203662.57643151295</v>
      </c>
      <c r="N50" s="59">
        <f t="shared" si="24"/>
        <v>58280.941154151289</v>
      </c>
      <c r="O50" s="59">
        <f t="shared" si="24"/>
        <v>261943.51758566423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[10]IN_Par_22!$F$44</f>
        <v>0.77350000000000008</v>
      </c>
      <c r="G53" s="72"/>
      <c r="H53" s="73"/>
      <c r="I53" s="74">
        <f>'[10]IN_Par_23-24-25'!$F$45</f>
        <v>0.77350000000000008</v>
      </c>
      <c r="J53" s="72"/>
      <c r="K53" s="73"/>
      <c r="L53" s="74">
        <f>'[10]IN_Par_23-24-25'!$Q$45</f>
        <v>0.77350000000000008</v>
      </c>
      <c r="M53" s="72"/>
      <c r="N53" s="73"/>
      <c r="O53" s="74">
        <f>'[10]IN_Par_23-24-25'!$AB$45</f>
        <v>0.77350000000000008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[10]IN_Par_22!$E$85</f>
        <v>800.43100000000004</v>
      </c>
      <c r="G54" s="34"/>
      <c r="H54" s="76"/>
      <c r="I54" s="77">
        <f>+'[10]IN_Par_23-24-25'!E86</f>
        <v>800.43100000000004</v>
      </c>
      <c r="J54" s="34"/>
      <c r="K54" s="76"/>
      <c r="L54" s="77">
        <f>+'[10]IN_Par_23-24-25'!P86</f>
        <v>800.43100000000004</v>
      </c>
      <c r="M54" s="34"/>
      <c r="N54" s="76"/>
      <c r="O54" s="77">
        <f>+'[10]IN_Par_23-24-25'!AA86</f>
        <v>800.43100000000004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+[10]IN_Par_22!E86</f>
        <v>29.920856789874321</v>
      </c>
      <c r="G55" s="34"/>
      <c r="H55" s="76"/>
      <c r="I55" s="78">
        <f>+'[10]IN_Par_23-24-25'!E87</f>
        <v>30.044970397680952</v>
      </c>
      <c r="J55" s="34"/>
      <c r="K55" s="76"/>
      <c r="L55" s="78">
        <f>+'[10]IN_Par_23-24-25'!P87</f>
        <v>31.452415625490417</v>
      </c>
      <c r="M55" s="34"/>
      <c r="N55" s="76"/>
      <c r="O55" s="78">
        <f>+'[10]IN_Par_23-24-25'!AA87</f>
        <v>32.053836134331441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+[10]IN_Par_22!E87</f>
        <v>31.720354491724081</v>
      </c>
      <c r="G56" s="81"/>
      <c r="H56" s="82"/>
      <c r="I56" s="78">
        <f>+'[10]IN_Par_23-24-25'!E88</f>
        <v>31.720354491724081</v>
      </c>
      <c r="J56" s="81"/>
      <c r="K56" s="82"/>
      <c r="L56" s="78">
        <f>+'[10]IN_Par_23-24-25'!P88</f>
        <v>31.720354491724081</v>
      </c>
      <c r="M56" s="81"/>
      <c r="N56" s="82"/>
      <c r="O56" s="78">
        <f>+'[10]IN_Par_23-24-25'!AA88</f>
        <v>31.720354491724081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[10]IN_Par_22!$E$57</f>
        <v>-0.13249999999999973</v>
      </c>
      <c r="G59" s="87"/>
      <c r="H59" s="73"/>
      <c r="I59" s="86">
        <f>+'[10]IN_Par_23-24-25'!E58</f>
        <v>-0.13249999999999973</v>
      </c>
      <c r="J59" s="72"/>
      <c r="K59" s="73"/>
      <c r="L59" s="88">
        <f>+'[10]IN_Par_23-24-25'!P58</f>
        <v>-0.13249999999999973</v>
      </c>
      <c r="M59" s="72"/>
      <c r="N59" s="73"/>
      <c r="O59" s="88">
        <f>+'[10]IN_Par_23-24-25'!AA58</f>
        <v>-0.13249999999999973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[10]IN_Par_22!$E$58</f>
        <v>-7.2713540197958643E-2</v>
      </c>
      <c r="G60" s="90"/>
      <c r="H60" s="76"/>
      <c r="I60" s="89">
        <f>+'[10]IN_Par_23-24-25'!E59</f>
        <v>-7.2713540197958643E-2</v>
      </c>
      <c r="J60" s="34"/>
      <c r="K60" s="91"/>
      <c r="L60" s="89">
        <f>+'[10]IN_Par_23-24-25'!P59</f>
        <v>-7.2713540197958643E-2</v>
      </c>
      <c r="M60" s="34"/>
      <c r="N60" s="76"/>
      <c r="O60" s="89">
        <f>+'[10]IN_Par_23-24-25'!AA59</f>
        <v>-7.2713540197958643E-2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-0.20521354019795837</v>
      </c>
      <c r="G61" s="90"/>
      <c r="H61" s="76"/>
      <c r="I61" s="92">
        <f>SUM(I59:I60)</f>
        <v>-0.20521354019795837</v>
      </c>
      <c r="J61" s="34"/>
      <c r="K61" s="76"/>
      <c r="L61" s="93">
        <f>SUM(L59:L60)</f>
        <v>-0.20521354019795837</v>
      </c>
      <c r="M61" s="34"/>
      <c r="N61" s="76"/>
      <c r="O61" s="92">
        <f>SUM(O59:O60)</f>
        <v>-0.20521354019795837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0.79478645980204166</v>
      </c>
      <c r="G62" s="95"/>
      <c r="H62" s="82"/>
      <c r="I62" s="94">
        <f>1+I61</f>
        <v>0.79478645980204166</v>
      </c>
      <c r="J62" s="81"/>
      <c r="K62" s="82"/>
      <c r="L62" s="94">
        <f>1+L61</f>
        <v>0.79478645980204166</v>
      </c>
      <c r="M62" s="81"/>
      <c r="N62" s="82"/>
      <c r="O62" s="94">
        <f>1+O61</f>
        <v>0.79478645980204166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[10]T_ante_detr.4.6!C82</f>
        <v>1.7000000000000001E-2</v>
      </c>
      <c r="G65" s="72"/>
      <c r="H65" s="73"/>
      <c r="I65" s="102">
        <f>[10]T_ante_detr.4.6!D82</f>
        <v>1.7000000000000001E-2</v>
      </c>
      <c r="J65" s="72"/>
      <c r="K65" s="73"/>
      <c r="L65" s="102">
        <f>[10]T_ante_detr.4.6!E82</f>
        <v>1.7000000000000001E-2</v>
      </c>
      <c r="M65" s="72"/>
      <c r="N65" s="73"/>
      <c r="O65" s="102">
        <f>[10]T_ante_detr.4.6!F82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[10]T_ante_detr.4.6!C83</f>
        <v>1E-3</v>
      </c>
      <c r="G66" s="34"/>
      <c r="H66" s="76"/>
      <c r="I66" s="104">
        <f>[10]T_ante_detr.4.6!D83</f>
        <v>1E-3</v>
      </c>
      <c r="J66" s="34"/>
      <c r="K66" s="76"/>
      <c r="L66" s="104">
        <f>[10]T_ante_detr.4.6!E83</f>
        <v>1E-3</v>
      </c>
      <c r="M66" s="34"/>
      <c r="N66" s="76"/>
      <c r="O66" s="104">
        <f>[10]T_ante_detr.4.6!F83</f>
        <v>2E-3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[10]T_ante_detr.4.6!C84</f>
        <v>0.03</v>
      </c>
      <c r="G67" s="34"/>
      <c r="H67" s="76"/>
      <c r="I67" s="104">
        <f>[10]T_ante_detr.4.6!D84</f>
        <v>0.03</v>
      </c>
      <c r="J67" s="34"/>
      <c r="K67" s="76"/>
      <c r="L67" s="104">
        <f>[10]T_ante_detr.4.6!E84</f>
        <v>0.03</v>
      </c>
      <c r="M67" s="34"/>
      <c r="N67" s="76"/>
      <c r="O67" s="104">
        <f>[10]T_ante_detr.4.6!F84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[10]T_ante_detr.4.6!C85</f>
        <v>0.02</v>
      </c>
      <c r="G68" s="34"/>
      <c r="H68" s="76"/>
      <c r="I68" s="104">
        <f>[10]T_ante_detr.4.6!D85</f>
        <v>0.02</v>
      </c>
      <c r="J68" s="34"/>
      <c r="K68" s="76"/>
      <c r="L68" s="104">
        <f>[10]T_ante_detr.4.6!E85</f>
        <v>0.02</v>
      </c>
      <c r="M68" s="34"/>
      <c r="N68" s="76"/>
      <c r="O68" s="104">
        <f>[10]T_ante_detr.4.6!F85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[10]T_ante_detr.4.6!C86</f>
        <v>0</v>
      </c>
      <c r="G69" s="34"/>
      <c r="H69" s="76"/>
      <c r="I69" s="104">
        <f>[10]T_ante_detr.4.6!D86</f>
        <v>0</v>
      </c>
      <c r="J69" s="34"/>
      <c r="K69" s="76"/>
      <c r="L69" s="104">
        <f>[10]T_ante_detr.4.6!E86</f>
        <v>0</v>
      </c>
      <c r="M69" s="34"/>
      <c r="N69" s="76"/>
      <c r="O69" s="104">
        <f>[10]T_ante_detr.4.6!F86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[10]T_ante_detr.4.6!C87</f>
        <v>6.6000000000000003E-2</v>
      </c>
      <c r="G70" s="34"/>
      <c r="H70" s="76"/>
      <c r="I70" s="105">
        <f>[10]T_ante_detr.4.6!D87</f>
        <v>6.6000000000000003E-2</v>
      </c>
      <c r="J70" s="34"/>
      <c r="K70" s="76"/>
      <c r="L70" s="105">
        <f>[10]T_ante_detr.4.6!E87</f>
        <v>6.6000000000000003E-2</v>
      </c>
      <c r="M70" s="34"/>
      <c r="N70" s="76"/>
      <c r="O70" s="105">
        <f>[10]T_ante_detr.4.6!F87</f>
        <v>6.5000000000000002E-2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1.0660000000000001</v>
      </c>
      <c r="G71" s="34"/>
      <c r="H71" s="76"/>
      <c r="I71" s="106">
        <f>(1+I70)</f>
        <v>1.0660000000000001</v>
      </c>
      <c r="J71" s="34"/>
      <c r="K71" s="76"/>
      <c r="L71" s="106">
        <f>(1+L70)</f>
        <v>1.0660000000000001</v>
      </c>
      <c r="M71" s="34"/>
      <c r="N71" s="76"/>
      <c r="O71" s="106">
        <f>(1+O70)</f>
        <v>1.0649999999999999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251754.88491526921</v>
      </c>
      <c r="G72" s="34"/>
      <c r="H72" s="76"/>
      <c r="I72" s="108">
        <f>I50</f>
        <v>256568.84110839048</v>
      </c>
      <c r="J72" s="34"/>
      <c r="K72" s="76"/>
      <c r="L72" s="108">
        <f>L50</f>
        <v>256514.21439664284</v>
      </c>
      <c r="M72" s="34"/>
      <c r="N72" s="76"/>
      <c r="O72" s="108">
        <f>O50</f>
        <v>261943.51758566423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[10]T_ante_detr.4.6!C91</f>
        <v>159842.4000166136</v>
      </c>
      <c r="G73" s="34"/>
      <c r="H73" s="76"/>
      <c r="I73" s="110">
        <f>+[10]T_ante_detr.4.6!D91</f>
        <v>158029.50568779206</v>
      </c>
      <c r="J73" s="34"/>
      <c r="K73" s="76"/>
      <c r="L73" s="110">
        <f>+[10]T_ante_detr.4.6!E91</f>
        <v>163720.06692744562</v>
      </c>
      <c r="M73" s="34"/>
      <c r="N73" s="76"/>
      <c r="O73" s="110">
        <f>+[10]T_ante_detr.4.6!F91</f>
        <v>162135.09256806804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[10]T_ante_detr.4.6!C92</f>
        <v>80646.856987248029</v>
      </c>
      <c r="G74" s="34"/>
      <c r="H74" s="76"/>
      <c r="I74" s="110">
        <f>+[10]T_ante_detr.4.6!D92</f>
        <v>93725.379227477155</v>
      </c>
      <c r="J74" s="34"/>
      <c r="K74" s="76"/>
      <c r="L74" s="110">
        <f>+[10]T_ante_detr.4.6!E92</f>
        <v>92848.774180944849</v>
      </c>
      <c r="M74" s="34"/>
      <c r="N74" s="76"/>
      <c r="O74" s="110">
        <f>+[10]T_ante_detr.4.6!F92</f>
        <v>94379.121828574804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240489.25700386162</v>
      </c>
      <c r="G75" s="34"/>
      <c r="H75" s="76"/>
      <c r="I75" s="111">
        <f>+I73+I74</f>
        <v>251754.88491526921</v>
      </c>
      <c r="J75" s="34"/>
      <c r="K75" s="76"/>
      <c r="L75" s="111">
        <f>+L73+L74</f>
        <v>256568.84110839048</v>
      </c>
      <c r="M75" s="34"/>
      <c r="N75" s="76"/>
      <c r="O75" s="111">
        <f>+O73+O74</f>
        <v>256514.21439664284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1.0468446202202981</v>
      </c>
      <c r="G76" s="81"/>
      <c r="H76" s="82"/>
      <c r="I76" s="112">
        <f>+I72/I75</f>
        <v>1.0191215999432999</v>
      </c>
      <c r="J76" s="81"/>
      <c r="K76" s="82"/>
      <c r="L76" s="112">
        <f>+L72/L75</f>
        <v>0.99978708750637202</v>
      </c>
      <c r="M76" s="81"/>
      <c r="N76" s="82"/>
      <c r="O76" s="112">
        <f>+O72/O75</f>
        <v>1.0211657010968842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251754.88491526921</v>
      </c>
      <c r="G78" s="73"/>
      <c r="H78" s="73"/>
      <c r="I78" s="115">
        <f>IF(I72&lt;=I75*I71,I72,I75*I71)</f>
        <v>256568.84110839048</v>
      </c>
      <c r="J78" s="73"/>
      <c r="K78" s="73"/>
      <c r="L78" s="115">
        <f>IF(L72&lt;=L75*L71,L72,L75*L71)</f>
        <v>256514.21439664284</v>
      </c>
      <c r="M78" s="73"/>
      <c r="N78" s="73"/>
      <c r="O78" s="115">
        <f>IF(O72&lt;=O75*O71,O72,O75*O71)</f>
        <v>261943.51758566423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[10]T_post_detr.4.6!F102</f>
        <v>143663.18698890187</v>
      </c>
      <c r="E81" s="120">
        <f>[10]T_post_detr.4.6!G102</f>
        <v>14366.318698890187</v>
      </c>
      <c r="F81" s="115">
        <f>IF([10]IN_Rimd!$C$16="ERRORE, LA SOMMA DELLE CELLE DIFFERISCE DAL TOTALE
PER UN IMPORTO PARI A:","ERRORE",D81+E81)</f>
        <v>158029.50568779206</v>
      </c>
      <c r="G81" s="119">
        <f>[10]T_post_detr.4.6!K102</f>
        <v>148836.42447949603</v>
      </c>
      <c r="H81" s="120">
        <f>[10]T_post_detr.4.6!L102</f>
        <v>14883.642447949604</v>
      </c>
      <c r="I81" s="115">
        <f>IF([10]IN_Rimd!$H$16="ERRORE, LA SOMMA DELLE CELLE DIFFERISCE DAL TOTALE
PER UN IMPORTO PARI A:","ERRORE",G81+H81)</f>
        <v>163720.06692744562</v>
      </c>
      <c r="J81" s="119">
        <f>[10]T_post_detr.4.6!P102</f>
        <v>147395.53869824368</v>
      </c>
      <c r="K81" s="120">
        <f>[10]T_post_detr.4.6!Q102</f>
        <v>14739.553869824369</v>
      </c>
      <c r="L81" s="115">
        <f>IF([10]IN_Rimd!$M$16="ERRORE, LA SOMMA DELLE CELLE DIFFERISCE DAL TOTALE
PER UN IMPORTO PARI A:","ERRORE",J81+K81)</f>
        <v>162135.09256806804</v>
      </c>
      <c r="M81" s="119">
        <f>[10]T_post_detr.4.6!U102</f>
        <v>147331.57119003104</v>
      </c>
      <c r="N81" s="120">
        <f>[10]T_post_detr.4.6!V102</f>
        <v>14733.157119003105</v>
      </c>
      <c r="O81" s="115">
        <f>IF([10]IN_Rimd!$R$16="ERRORE, LA SOMMA DELLE CELLE DIFFERISCE DAL TOTALE
PER UN IMPORTO PARI A:","ERRORE",M81+N81)</f>
        <v>162064.72830903414</v>
      </c>
    </row>
    <row r="82" spans="1:52" s="14" customFormat="1" ht="20" customHeight="1" thickBot="1">
      <c r="B82" s="118" t="s">
        <v>74</v>
      </c>
      <c r="D82" s="121">
        <f>[10]T_post_detr.4.6!F103</f>
        <v>51208.131034057405</v>
      </c>
      <c r="E82" s="122">
        <f>[10]T_post_detr.4.6!G103</f>
        <v>42517.248193419742</v>
      </c>
      <c r="F82" s="123">
        <f>IF([10]IN_Rimd!$C$16="ERRORE, LA SOMMA DELLE CELLE DIFFERISCE DAL TOTALE
PER UN IMPORTO PARI A:","ERRORE",D82+E82)</f>
        <v>93725.379227477155</v>
      </c>
      <c r="G82" s="121">
        <f>[10]T_post_detr.4.6!K103</f>
        <v>49940.082427222595</v>
      </c>
      <c r="H82" s="122">
        <f>[10]T_post_detr.4.6!L103</f>
        <v>42908.691753722254</v>
      </c>
      <c r="I82" s="123">
        <f>IF([10]IN_Rimd!$H$16="ERRORE, LA SOMMA DELLE CELLE DIFFERISCE DAL TOTALE
PER UN IMPORTO PARI A:","ERRORE",G82+H82)</f>
        <v>92848.774180944849</v>
      </c>
      <c r="J82" s="121">
        <f>[10]T_post_detr.4.6!P103</f>
        <v>51331.307561431648</v>
      </c>
      <c r="K82" s="122">
        <f>[10]T_post_detr.4.6!Q103</f>
        <v>43047.814267143163</v>
      </c>
      <c r="L82" s="123">
        <f>IF([10]IN_Rimd!$M$16="ERRORE, LA SOMMA DELLE CELLE DIFFERISCE DAL TOTALE
PER UN IMPORTO PARI A:","ERRORE",J82+K82)</f>
        <v>94379.121828574804</v>
      </c>
      <c r="M82" s="121">
        <f>[10]T_post_detr.4.6!U103</f>
        <v>56331.005241481915</v>
      </c>
      <c r="N82" s="122">
        <f>[10]T_post_detr.4.6!V103</f>
        <v>43547.784035148186</v>
      </c>
      <c r="O82" s="123">
        <f>IF([10]IN_Rimd!$R$16="ERRORE, LA SOMMA DELLE CELLE DIFFERISCE DAL TOTALE
PER UN IMPORTO PARI A:","ERRORE",M82+N82)</f>
        <v>99878.789276630094</v>
      </c>
    </row>
    <row r="83" spans="1:52" s="124" customFormat="1" ht="17.25" customHeight="1" thickBot="1">
      <c r="B83" s="125" t="s">
        <v>75</v>
      </c>
      <c r="C83" s="14"/>
      <c r="D83" s="126">
        <f>SUM(D81:D82)</f>
        <v>194871.31802295928</v>
      </c>
      <c r="E83" s="127">
        <f>SUM(E81:E82)</f>
        <v>56883.566892309929</v>
      </c>
      <c r="F83" s="128">
        <f>IF([10]IN_Rimd!$C$16="ERRORE, LA SOMMA DELLE CELLE DIFFERISCE DAL TOTALE
PER UN IMPORTO PARI A:","ERRORE",D83+E83)</f>
        <v>251754.88491526921</v>
      </c>
      <c r="G83" s="126">
        <f>SUM(G81:G82)</f>
        <v>198776.50690671863</v>
      </c>
      <c r="H83" s="127">
        <f>SUM(H81:H82)</f>
        <v>57792.33420167186</v>
      </c>
      <c r="I83" s="128">
        <f>IF([10]IN_Rimd!$H$16="ERRORE, LA SOMMA DELLE CELLE DIFFERISCE DAL TOTALE
PER UN IMPORTO PARI A:","ERRORE",G83+H83)</f>
        <v>256568.84110839048</v>
      </c>
      <c r="J83" s="126">
        <f>SUM(J81:J82)</f>
        <v>198726.84625967534</v>
      </c>
      <c r="K83" s="127">
        <f>SUM(K81:K82)</f>
        <v>57787.368136967532</v>
      </c>
      <c r="L83" s="128">
        <f>IF([10]IN_Rimd!$M$16="ERRORE, LA SOMMA DELLE CELLE DIFFERISCE DAL TOTALE
PER UN IMPORTO PARI A:","ERRORE",J83+K83)</f>
        <v>256514.21439664287</v>
      </c>
      <c r="M83" s="126">
        <f>SUM(M81:M82)</f>
        <v>203662.57643151295</v>
      </c>
      <c r="N83" s="127">
        <f>SUM(N81:N82)</f>
        <v>58280.941154151289</v>
      </c>
      <c r="O83" s="128">
        <f>IF([10]IN_Rimd!$R$16="ERRORE, LA SOMMA DELLE CELLE DIFFERISCE DAL TOTALE
PER UN IMPORTO PARI A:","ERRORE",M83+N83)</f>
        <v>261943.51758566423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'[10]IN_COexp-RC-T'!C62</f>
        <v>0</v>
      </c>
      <c r="G85" s="73"/>
      <c r="H85" s="73"/>
      <c r="I85" s="131">
        <f>'[10]IN_COexp-RC-T'!D62</f>
        <v>0</v>
      </c>
      <c r="J85" s="73"/>
      <c r="K85" s="73"/>
      <c r="L85" s="131">
        <f>'[10]IN_COexp-RC-T'!E62</f>
        <v>0</v>
      </c>
      <c r="M85" s="73"/>
      <c r="N85" s="73"/>
      <c r="O85" s="131">
        <f>'[10]IN_COexp-RC-T'!F62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'[10]IN_COexp-RC-T'!C63</f>
        <v>0</v>
      </c>
      <c r="G86" s="82"/>
      <c r="H86" s="82"/>
      <c r="I86" s="132">
        <f>'[10]IN_COexp-RC-T'!D63</f>
        <v>0</v>
      </c>
      <c r="J86" s="82"/>
      <c r="K86" s="82"/>
      <c r="L86" s="132">
        <f>'[10]IN_COexp-RC-T'!E63</f>
        <v>0</v>
      </c>
      <c r="M86" s="82"/>
      <c r="N86" s="82"/>
      <c r="O86" s="132">
        <f>'[10]IN_COexp-RC-T'!F63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158029.50568779206</v>
      </c>
      <c r="G88" s="72"/>
      <c r="H88" s="73"/>
      <c r="I88" s="136">
        <f>I81-I85</f>
        <v>163720.06692744562</v>
      </c>
      <c r="J88" s="72"/>
      <c r="K88" s="73"/>
      <c r="L88" s="136">
        <f>L81-L85</f>
        <v>162135.09256806804</v>
      </c>
      <c r="M88" s="72"/>
      <c r="N88" s="73"/>
      <c r="O88" s="136">
        <f>O81-O85</f>
        <v>162064.72830903414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93725.379227477155</v>
      </c>
      <c r="G89" s="34"/>
      <c r="H89" s="76"/>
      <c r="I89" s="138">
        <f>I82-I86</f>
        <v>92848.774180944849</v>
      </c>
      <c r="J89" s="34"/>
      <c r="K89" s="76"/>
      <c r="L89" s="138">
        <f>L82-L86</f>
        <v>94379.121828574804</v>
      </c>
      <c r="M89" s="34"/>
      <c r="N89" s="76"/>
      <c r="O89" s="138">
        <f>O82-O86</f>
        <v>99878.789276630094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251754.88491526921</v>
      </c>
      <c r="G90" s="81"/>
      <c r="H90" s="82"/>
      <c r="I90" s="139">
        <f>+I88+I89</f>
        <v>256568.84110839048</v>
      </c>
      <c r="J90" s="81"/>
      <c r="K90" s="82"/>
      <c r="L90" s="139">
        <f>+L88+L89</f>
        <v>256514.21439664284</v>
      </c>
      <c r="M90" s="81"/>
      <c r="N90" s="82"/>
      <c r="O90" s="139">
        <f>+O88+O89</f>
        <v>261943.51758566423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[10]T_post_detr.4.6!F111</f>
        <v>0</v>
      </c>
      <c r="E92" s="143">
        <f>[10]T_post_detr.4.6!G111</f>
        <v>0</v>
      </c>
      <c r="F92" s="144">
        <f>D92+E92</f>
        <v>0</v>
      </c>
      <c r="G92" s="142">
        <f>[10]T_post_detr.4.6!K111</f>
        <v>18437.158461359799</v>
      </c>
      <c r="H92" s="143">
        <f>[10]T_post_detr.4.6!L111</f>
        <v>0</v>
      </c>
      <c r="I92" s="144">
        <f>G92+H92</f>
        <v>18437.158461359799</v>
      </c>
      <c r="J92" s="142">
        <f>[10]T_post_detr.4.6!P111</f>
        <v>18437.158461359799</v>
      </c>
      <c r="K92" s="143">
        <f>[10]T_post_detr.4.6!Q111</f>
        <v>0</v>
      </c>
      <c r="L92" s="144">
        <f>J92+K92</f>
        <v>18437.158461359799</v>
      </c>
      <c r="M92" s="142">
        <f>[10]T_post_detr.4.6!U111</f>
        <v>18437.158461359799</v>
      </c>
      <c r="N92" s="143">
        <f>[10]T_post_detr.4.6!V111</f>
        <v>0</v>
      </c>
      <c r="O92" s="144">
        <f>M92+N92</f>
        <v>18437.158461359799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3" priority="4" operator="containsText" text="ERRORE">
      <formula>NOT(ISERROR(SEARCH("ERRORE",F81)))</formula>
    </cfRule>
  </conditionalFormatting>
  <conditionalFormatting sqref="I81:I83">
    <cfRule type="containsText" dxfId="2" priority="3" operator="containsText" text="ERRORE">
      <formula>NOT(ISERROR(SEARCH("ERRORE",I81)))</formula>
    </cfRule>
  </conditionalFormatting>
  <conditionalFormatting sqref="L81:L83">
    <cfRule type="containsText" dxfId="1" priority="2" operator="containsText" text="ERRORE">
      <formula>NOT(ISERROR(SEARCH("ERRORE",L81)))</formula>
    </cfRule>
  </conditionalFormatting>
  <conditionalFormatting sqref="O81:O83">
    <cfRule type="containsText" dxfId="0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C58" zoomScale="70" zoomScaleNormal="70" zoomScalePageLayoutView="70" workbookViewId="0">
      <selection activeCell="F83" sqref="F83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82</v>
      </c>
      <c r="E4" s="152"/>
      <c r="F4" s="153"/>
      <c r="G4" s="151" t="s">
        <v>82</v>
      </c>
      <c r="H4" s="152"/>
      <c r="I4" s="153"/>
      <c r="J4" s="151" t="s">
        <v>82</v>
      </c>
      <c r="K4" s="152"/>
      <c r="L4" s="153"/>
      <c r="M4" s="151" t="s">
        <v>82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[2]T_post_detr.4.6!F7</f>
        <v>741465.47090695205</v>
      </c>
      <c r="E6" s="22">
        <f>[2]T_post_detr.4.6!G7</f>
        <v>0</v>
      </c>
      <c r="F6" s="23">
        <f>D6+E6</f>
        <v>741465.47090695205</v>
      </c>
      <c r="G6" s="22">
        <f>[2]T_post_detr.4.6!K7</f>
        <v>880932.39901326073</v>
      </c>
      <c r="H6" s="22">
        <f>[2]T_post_detr.4.6!L7</f>
        <v>0</v>
      </c>
      <c r="I6" s="23">
        <f>G6+H6</f>
        <v>880932.39901326073</v>
      </c>
      <c r="J6" s="22">
        <f>[2]T_post_detr.4.6!P7</f>
        <v>880932.39901326073</v>
      </c>
      <c r="K6" s="22">
        <f>[2]T_post_detr.4.6!Q7</f>
        <v>0</v>
      </c>
      <c r="L6" s="23">
        <f>J6+K6</f>
        <v>880932.39901326073</v>
      </c>
      <c r="M6" s="22">
        <f>[2]T_post_detr.4.6!U7</f>
        <v>880932.39901326073</v>
      </c>
      <c r="N6" s="22">
        <f>[2]T_post_detr.4.6!V7</f>
        <v>0</v>
      </c>
      <c r="O6" s="23">
        <f>M6+N6</f>
        <v>880932.39901326073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[2]T_post_detr.4.6!F8</f>
        <v>1213899.3005581009</v>
      </c>
      <c r="E7" s="22">
        <f>[2]T_post_detr.4.6!G8</f>
        <v>0</v>
      </c>
      <c r="F7" s="23">
        <f t="shared" ref="F7:F20" si="0">D7+E7</f>
        <v>1213899.3005581009</v>
      </c>
      <c r="G7" s="22">
        <f>[2]T_post_detr.4.6!K8</f>
        <v>1118125.4039501729</v>
      </c>
      <c r="H7" s="22">
        <f>[2]T_post_detr.4.6!L8</f>
        <v>0</v>
      </c>
      <c r="I7" s="23">
        <f t="shared" ref="I7:I13" si="1">G7+H7</f>
        <v>1118125.4039501729</v>
      </c>
      <c r="J7" s="22">
        <f>[2]T_post_detr.4.6!P8</f>
        <v>1118125.4039501729</v>
      </c>
      <c r="K7" s="22">
        <f>[2]T_post_detr.4.6!Q8</f>
        <v>0</v>
      </c>
      <c r="L7" s="23">
        <f t="shared" ref="L7:L12" si="2">J7+K7</f>
        <v>1118125.4039501729</v>
      </c>
      <c r="M7" s="22">
        <f>[2]T_post_detr.4.6!U8</f>
        <v>1118125.4039501729</v>
      </c>
      <c r="N7" s="22">
        <f>[2]T_post_detr.4.6!V8</f>
        <v>0</v>
      </c>
      <c r="O7" s="23">
        <f t="shared" ref="O7:O13" si="3">M7+N7</f>
        <v>1118125.4039501729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[2]T_post_detr.4.6!F9</f>
        <v>795388.54215578188</v>
      </c>
      <c r="E8" s="22">
        <f>[2]T_post_detr.4.6!G9</f>
        <v>0</v>
      </c>
      <c r="F8" s="23">
        <f t="shared" si="0"/>
        <v>795388.54215578188</v>
      </c>
      <c r="G8" s="22">
        <f>[2]T_post_detr.4.6!K9</f>
        <v>952494.9213285289</v>
      </c>
      <c r="H8" s="22">
        <f>[2]T_post_detr.4.6!L9</f>
        <v>0</v>
      </c>
      <c r="I8" s="23">
        <f t="shared" si="1"/>
        <v>952494.9213285289</v>
      </c>
      <c r="J8" s="22">
        <f>[2]T_post_detr.4.6!P9</f>
        <v>952494.9213285289</v>
      </c>
      <c r="K8" s="22">
        <f>[2]T_post_detr.4.6!Q9</f>
        <v>0</v>
      </c>
      <c r="L8" s="23">
        <f t="shared" si="2"/>
        <v>952494.9213285289</v>
      </c>
      <c r="M8" s="22">
        <f>[2]T_post_detr.4.6!U9</f>
        <v>952494.9213285289</v>
      </c>
      <c r="N8" s="22">
        <f>[2]T_post_detr.4.6!V9</f>
        <v>0</v>
      </c>
      <c r="O8" s="23">
        <f t="shared" si="3"/>
        <v>952494.9213285289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[2]T_post_detr.4.6!F10</f>
        <v>1432135.6527763959</v>
      </c>
      <c r="E9" s="22">
        <f>[2]T_post_detr.4.6!G10</f>
        <v>0</v>
      </c>
      <c r="F9" s="23">
        <f t="shared" si="0"/>
        <v>1432135.6527763959</v>
      </c>
      <c r="G9" s="22">
        <f>[2]T_post_detr.4.6!K10</f>
        <v>1573579.8302120608</v>
      </c>
      <c r="H9" s="22">
        <f>[2]T_post_detr.4.6!L10</f>
        <v>0</v>
      </c>
      <c r="I9" s="23">
        <f t="shared" si="1"/>
        <v>1573579.8302120608</v>
      </c>
      <c r="J9" s="22">
        <f>[2]T_post_detr.4.6!P10</f>
        <v>1573579.8302120608</v>
      </c>
      <c r="K9" s="22">
        <f>[2]T_post_detr.4.6!Q10</f>
        <v>0</v>
      </c>
      <c r="L9" s="23">
        <f t="shared" si="2"/>
        <v>1573579.8302120608</v>
      </c>
      <c r="M9" s="22">
        <f>[2]T_post_detr.4.6!U10</f>
        <v>1573579.8302120608</v>
      </c>
      <c r="N9" s="22">
        <f>[2]T_post_detr.4.6!V10</f>
        <v>0</v>
      </c>
      <c r="O9" s="23">
        <f t="shared" si="3"/>
        <v>1573579.8302120608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[2]T_post_detr.4.6!F11</f>
        <v>0</v>
      </c>
      <c r="E10" s="22">
        <f>[2]T_post_detr.4.6!G11</f>
        <v>0</v>
      </c>
      <c r="F10" s="23">
        <f t="shared" si="0"/>
        <v>0</v>
      </c>
      <c r="G10" s="22">
        <f>[2]T_post_detr.4.6!K11</f>
        <v>0</v>
      </c>
      <c r="H10" s="22">
        <f>[2]T_post_detr.4.6!L11</f>
        <v>0</v>
      </c>
      <c r="I10" s="23">
        <f t="shared" si="1"/>
        <v>0</v>
      </c>
      <c r="J10" s="22">
        <f>[2]T_post_detr.4.6!P11</f>
        <v>0</v>
      </c>
      <c r="K10" s="22">
        <f>[2]T_post_detr.4.6!Q11</f>
        <v>0</v>
      </c>
      <c r="L10" s="23">
        <f t="shared" si="2"/>
        <v>0</v>
      </c>
      <c r="M10" s="22">
        <f>[2]T_post_detr.4.6!U11</f>
        <v>0</v>
      </c>
      <c r="N10" s="22">
        <f>[2]T_post_detr.4.6!V11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[2]T_post_detr.4.6!F12</f>
        <v>43241.75</v>
      </c>
      <c r="E11" s="22">
        <f>[2]T_post_detr.4.6!G12</f>
        <v>0</v>
      </c>
      <c r="F11" s="23">
        <f t="shared" si="0"/>
        <v>43241.75</v>
      </c>
      <c r="G11" s="22">
        <f>[2]T_post_detr.4.6!K12</f>
        <v>84554.5</v>
      </c>
      <c r="H11" s="22">
        <f>[2]T_post_detr.4.6!L12</f>
        <v>0</v>
      </c>
      <c r="I11" s="23">
        <f t="shared" si="1"/>
        <v>84554.5</v>
      </c>
      <c r="J11" s="22">
        <f>[2]T_post_detr.4.6!P12</f>
        <v>84554.5</v>
      </c>
      <c r="K11" s="22">
        <f>[2]T_post_detr.4.6!Q12</f>
        <v>0</v>
      </c>
      <c r="L11" s="23">
        <f t="shared" si="2"/>
        <v>84554.5</v>
      </c>
      <c r="M11" s="22">
        <f>[2]T_post_detr.4.6!U12</f>
        <v>84554.5</v>
      </c>
      <c r="N11" s="22">
        <f>[2]T_post_detr.4.6!V12</f>
        <v>0</v>
      </c>
      <c r="O11" s="23">
        <f t="shared" si="3"/>
        <v>84554.5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[2]T_post_detr.4.6!F13</f>
        <v>109016.31333333332</v>
      </c>
      <c r="E12" s="22">
        <f>[2]T_post_detr.4.6!G13</f>
        <v>0</v>
      </c>
      <c r="F12" s="23">
        <f t="shared" si="0"/>
        <v>109016.31333333332</v>
      </c>
      <c r="G12" s="22">
        <f>[2]T_post_detr.4.6!K13</f>
        <v>0</v>
      </c>
      <c r="H12" s="22">
        <f>[2]T_post_detr.4.6!L13</f>
        <v>0</v>
      </c>
      <c r="I12" s="23">
        <f t="shared" si="1"/>
        <v>0</v>
      </c>
      <c r="J12" s="22">
        <f>[2]T_post_detr.4.6!P13</f>
        <v>0</v>
      </c>
      <c r="K12" s="22">
        <f>[2]T_post_detr.4.6!Q13</f>
        <v>0</v>
      </c>
      <c r="L12" s="23">
        <f t="shared" si="2"/>
        <v>0</v>
      </c>
      <c r="M12" s="22">
        <f>[2]T_post_detr.4.6!U13</f>
        <v>0</v>
      </c>
      <c r="N12" s="22">
        <f>[2]T_post_detr.4.6!V13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[2]T_post_detr.4.6!$F$15</f>
        <v>274077.9288235553</v>
      </c>
      <c r="E13" s="22">
        <f>[2]T_post_detr.4.6!$G$15</f>
        <v>0</v>
      </c>
      <c r="F13" s="23">
        <f t="shared" si="0"/>
        <v>274077.9288235553</v>
      </c>
      <c r="G13" s="22">
        <f>[2]T_post_detr.4.6!K15</f>
        <v>273804.12469885638</v>
      </c>
      <c r="H13" s="22">
        <f>[2]T_post_detr.4.6!L15</f>
        <v>0</v>
      </c>
      <c r="I13" s="23">
        <f t="shared" si="1"/>
        <v>273804.12469885638</v>
      </c>
      <c r="J13" s="22">
        <f>[2]T_post_detr.4.6!P15</f>
        <v>273804.12469885638</v>
      </c>
      <c r="K13" s="22">
        <f>[2]T_post_detr.4.6!Q15</f>
        <v>0</v>
      </c>
      <c r="L13" s="23">
        <f>J13+K13</f>
        <v>273804.12469885638</v>
      </c>
      <c r="M13" s="22">
        <f>[2]T_post_detr.4.6!U15</f>
        <v>273804.12469885638</v>
      </c>
      <c r="N13" s="22">
        <f>[2]T_post_detr.4.6!V15</f>
        <v>0</v>
      </c>
      <c r="O13" s="23">
        <f t="shared" si="3"/>
        <v>273804.12469885638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6">
        <f>[2]T_post_detr.4.6!$F$14</f>
        <v>0.6</v>
      </c>
      <c r="E14" s="27">
        <f>[2]T_post_detr.4.6!$G$14</f>
        <v>0.6</v>
      </c>
      <c r="F14" s="28">
        <f>IF(D14=E14,D14,"n.d.")</f>
        <v>0.6</v>
      </c>
      <c r="G14" s="27">
        <f>[2]T_post_detr.4.6!K14</f>
        <v>0.6</v>
      </c>
      <c r="H14" s="27">
        <f>[2]T_post_detr.4.6!L14</f>
        <v>0.6</v>
      </c>
      <c r="I14" s="28">
        <f>IF(G14=H14,G14,"n.d.")</f>
        <v>0.6</v>
      </c>
      <c r="J14" s="27">
        <f>[2]T_post_detr.4.6!P14</f>
        <v>0.6</v>
      </c>
      <c r="K14" s="27">
        <f>[2]T_post_detr.4.6!Q14</f>
        <v>0.6</v>
      </c>
      <c r="L14" s="28">
        <f>IF(J14=K14,J14,"n.d.")</f>
        <v>0.6</v>
      </c>
      <c r="M14" s="27">
        <f>[2]T_post_detr.4.6!U14</f>
        <v>0.6</v>
      </c>
      <c r="N14" s="27">
        <f>[2]T_post_detr.4.6!V14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[2]T_post_detr.4.6!$F$16</f>
        <v>164446.75729413316</v>
      </c>
      <c r="E15" s="22">
        <f>[2]T_post_detr.4.6!$G$16</f>
        <v>0</v>
      </c>
      <c r="F15" s="23">
        <f t="shared" si="0"/>
        <v>164446.75729413316</v>
      </c>
      <c r="G15" s="22">
        <f>[2]T_post_detr.4.6!K16</f>
        <v>164282.47481931382</v>
      </c>
      <c r="H15" s="22">
        <f>[2]T_post_detr.4.6!L16</f>
        <v>0</v>
      </c>
      <c r="I15" s="23">
        <f t="shared" ref="I15:I16" si="4">G15+H15</f>
        <v>164282.47481931382</v>
      </c>
      <c r="J15" s="22">
        <f>[2]T_post_detr.4.6!P16</f>
        <v>164282.47481931382</v>
      </c>
      <c r="K15" s="22">
        <f>[2]T_post_detr.4.6!Q16</f>
        <v>0</v>
      </c>
      <c r="L15" s="23">
        <f t="shared" ref="L15:L16" si="5">J15+K15</f>
        <v>164282.47481931382</v>
      </c>
      <c r="M15" s="22">
        <f>[2]T_post_detr.4.6!U16</f>
        <v>164282.47481931382</v>
      </c>
      <c r="N15" s="22">
        <f>[2]T_post_detr.4.6!V16</f>
        <v>0</v>
      </c>
      <c r="O15" s="23">
        <f t="shared" ref="O15:O16" si="6">M15+N15</f>
        <v>164282.47481931382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[2]T_post_detr.4.6!F20</f>
        <v>13515.512631621001</v>
      </c>
      <c r="E16" s="22">
        <f>[2]T_post_detr.4.6!G20</f>
        <v>0</v>
      </c>
      <c r="F16" s="23">
        <f t="shared" si="0"/>
        <v>13515.512631621001</v>
      </c>
      <c r="G16" s="22">
        <f>[2]T_post_detr.4.6!K20</f>
        <v>13502.010621000001</v>
      </c>
      <c r="H16" s="22">
        <f>[2]T_post_detr.4.6!L20</f>
        <v>0</v>
      </c>
      <c r="I16" s="23">
        <f t="shared" si="4"/>
        <v>13502.010621000001</v>
      </c>
      <c r="J16" s="22">
        <f>[2]T_post_detr.4.6!P20</f>
        <v>13502.010621000001</v>
      </c>
      <c r="K16" s="22">
        <f>[2]T_post_detr.4.6!Q20</f>
        <v>0</v>
      </c>
      <c r="L16" s="23">
        <f t="shared" si="5"/>
        <v>13502.010621000001</v>
      </c>
      <c r="M16" s="22">
        <f>[2]T_post_detr.4.6!U20</f>
        <v>13502.010621000001</v>
      </c>
      <c r="N16" s="22">
        <f>[2]T_post_detr.4.6!V20</f>
        <v>0</v>
      </c>
      <c r="O16" s="23">
        <f t="shared" si="6"/>
        <v>13502.010621000001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[2]T_post_detr.4.6!F18</f>
        <v>0.3</v>
      </c>
      <c r="E17" s="29">
        <f>[2]T_post_detr.4.6!G18</f>
        <v>0.3</v>
      </c>
      <c r="F17" s="30">
        <f>D17</f>
        <v>0.3</v>
      </c>
      <c r="G17" s="29">
        <f>[2]T_post_detr.4.6!K18</f>
        <v>0.3</v>
      </c>
      <c r="H17" s="29">
        <f>[2]T_post_detr.4.6!L18</f>
        <v>0.3</v>
      </c>
      <c r="I17" s="30">
        <f>G17</f>
        <v>0.3</v>
      </c>
      <c r="J17" s="29">
        <f>[2]T_post_detr.4.6!P18</f>
        <v>0.3</v>
      </c>
      <c r="K17" s="29">
        <f>[2]T_post_detr.4.6!Q18</f>
        <v>0.3</v>
      </c>
      <c r="L17" s="30">
        <f>[2]T_post_detr.4.6!$P$18</f>
        <v>0.3</v>
      </c>
      <c r="M17" s="29">
        <f>[2]T_post_detr.4.6!U18</f>
        <v>0.3</v>
      </c>
      <c r="N17" s="29">
        <f>[2]T_post_detr.4.6!V18</f>
        <v>0.3</v>
      </c>
      <c r="O17" s="30">
        <f>N17</f>
        <v>0.3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[2]T_post_detr.4.6!F19</f>
        <v>0.78</v>
      </c>
      <c r="E18" s="29">
        <f>[2]T_post_detr.4.6!G19</f>
        <v>0.78</v>
      </c>
      <c r="F18" s="31">
        <f>IF(D18=E18,D18,"n.d.")</f>
        <v>0.78</v>
      </c>
      <c r="G18" s="29">
        <f>[2]T_post_detr.4.6!K19</f>
        <v>0.78</v>
      </c>
      <c r="H18" s="29">
        <f>[2]T_post_detr.4.6!L19</f>
        <v>0.78</v>
      </c>
      <c r="I18" s="31">
        <f>IF(G18=H18,G18,"n.d.")</f>
        <v>0.78</v>
      </c>
      <c r="J18" s="29">
        <f>[2]T_post_detr.4.6!P19</f>
        <v>0.78</v>
      </c>
      <c r="K18" s="29">
        <f>[2]T_post_detr.4.6!Q19</f>
        <v>0.78</v>
      </c>
      <c r="L18" s="31">
        <f>IF(J18=K18,J18,"n.d.")</f>
        <v>0.78</v>
      </c>
      <c r="M18" s="29">
        <f>[2]T_post_detr.4.6!U19</f>
        <v>0.78</v>
      </c>
      <c r="N18" s="29">
        <f>[2]T_post_detr.4.6!V19</f>
        <v>0.78</v>
      </c>
      <c r="O18" s="31">
        <f>IF(M18=N18,M18,"n.d.")</f>
        <v>0.78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[2]T_post_detr.4.6!F21</f>
        <v>10542.099852664382</v>
      </c>
      <c r="E19" s="22">
        <f>[2]T_post_detr.4.6!G21</f>
        <v>0</v>
      </c>
      <c r="F19" s="23">
        <f t="shared" si="0"/>
        <v>10542.099852664382</v>
      </c>
      <c r="G19" s="22">
        <f>[2]T_post_detr.4.6!K21</f>
        <v>10531.56828438</v>
      </c>
      <c r="H19" s="22">
        <f>[2]T_post_detr.4.6!L21</f>
        <v>0</v>
      </c>
      <c r="I19" s="23">
        <f t="shared" ref="I19:I20" si="7">G19+H19</f>
        <v>10531.56828438</v>
      </c>
      <c r="J19" s="22">
        <f>[2]T_post_detr.4.6!P21</f>
        <v>10531.56828438</v>
      </c>
      <c r="K19" s="22">
        <f>[2]T_post_detr.4.6!Q21</f>
        <v>0</v>
      </c>
      <c r="L19" s="23">
        <f t="shared" ref="L19:L20" si="8">J19+K19</f>
        <v>10531.56828438</v>
      </c>
      <c r="M19" s="32">
        <f>[2]T_post_detr.4.6!U21</f>
        <v>10531.56828438</v>
      </c>
      <c r="N19" s="33">
        <f>[2]T_post_detr.4.6!V21</f>
        <v>0</v>
      </c>
      <c r="O19" s="23">
        <f t="shared" ref="O19:O20" si="9">M19+N19</f>
        <v>10531.56828438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[2]T_post_detr.4.6!$F$32</f>
        <v>-205240.25559931865</v>
      </c>
      <c r="E20" s="22">
        <f>[2]T_post_detr.4.6!G32</f>
        <v>0</v>
      </c>
      <c r="F20" s="23">
        <f t="shared" si="0"/>
        <v>-205240.25559931865</v>
      </c>
      <c r="G20" s="22">
        <f>[2]T_post_detr.4.6!K32</f>
        <v>3018.744080450997</v>
      </c>
      <c r="H20" s="22">
        <f>[2]T_post_detr.4.6!L32</f>
        <v>0</v>
      </c>
      <c r="I20" s="23">
        <f t="shared" si="7"/>
        <v>3018.744080450997</v>
      </c>
      <c r="J20" s="22">
        <f>[2]T_post_detr.4.6!P32</f>
        <v>0</v>
      </c>
      <c r="K20" s="22">
        <f>[2]T_post_detr.4.6!Q32</f>
        <v>0</v>
      </c>
      <c r="L20" s="23">
        <f t="shared" si="8"/>
        <v>0</v>
      </c>
      <c r="M20" s="22">
        <f>[2]T_post_detr.4.6!U32</f>
        <v>0</v>
      </c>
      <c r="N20" s="22">
        <f>[2]T_post_detr.4.6!V32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[2]T_post_detr.4.6!G33</f>
        <v>395491.79169844481</v>
      </c>
      <c r="F21" s="23">
        <f>E21</f>
        <v>395491.79169844481</v>
      </c>
      <c r="G21" s="34"/>
      <c r="H21" s="22">
        <f>[2]T_post_detr.4.6!L33</f>
        <v>443789.17554807814</v>
      </c>
      <c r="I21" s="23">
        <f>H21</f>
        <v>443789.17554807814</v>
      </c>
      <c r="J21" s="34"/>
      <c r="K21" s="22">
        <f>[2]T_post_detr.4.6!Q33</f>
        <v>443487.301140033</v>
      </c>
      <c r="L21" s="23">
        <f>K21</f>
        <v>443487.301140033</v>
      </c>
      <c r="M21" s="34"/>
      <c r="N21" s="22">
        <f>[2]T_post_detr.4.6!V33</f>
        <v>443487.301140033</v>
      </c>
      <c r="O21" s="23">
        <f>N21</f>
        <v>443487.301140033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[2]T_post_detr.4.6!K34</f>
        <v>0</v>
      </c>
      <c r="H22" s="22">
        <f>[2]T_post_detr.4.6!L34</f>
        <v>0</v>
      </c>
      <c r="I22" s="36">
        <f t="shared" ref="I22" si="10">G22+H22</f>
        <v>0</v>
      </c>
      <c r="J22" s="22">
        <f>[2]T_post_detr.4.6!P34</f>
        <v>0</v>
      </c>
      <c r="K22" s="22">
        <f>[2]T_post_detr.4.6!Q34</f>
        <v>0</v>
      </c>
      <c r="L22" s="36">
        <f t="shared" ref="L22" si="11">J22+K22</f>
        <v>0</v>
      </c>
      <c r="M22" s="22">
        <f>[2]T_post_detr.4.6!U34</f>
        <v>0</v>
      </c>
      <c r="N22" s="22">
        <f>[2]T_post_detr.4.6!V34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3954917.9169844477</v>
      </c>
      <c r="E23" s="38">
        <f>E6+E7+E8+E9+E10+E11+E12-E15-E19+E20+E21</f>
        <v>395491.79169844481</v>
      </c>
      <c r="F23" s="38">
        <f>D23+E23</f>
        <v>4350409.7086828928</v>
      </c>
      <c r="G23" s="38">
        <f>G6+G7+G8+G9+G10+G11+G12-G15-G19+G20+G22</f>
        <v>4437891.7554807812</v>
      </c>
      <c r="H23" s="38">
        <f>H6+H7+H8+H9+H10+H11+H12-H15-H19+H20+H21+H22</f>
        <v>443789.17554807814</v>
      </c>
      <c r="I23" s="38">
        <f>G23+H23</f>
        <v>4881680.9310288597</v>
      </c>
      <c r="J23" s="38">
        <f>J6+J7+J8+J9+J10+J11+J12-J15-J19+J20+J22</f>
        <v>4434873.0114003299</v>
      </c>
      <c r="K23" s="38">
        <f>K6+K7+K8+K9+K10+K11+K12-K15-K19+K20+K21+K22</f>
        <v>443487.301140033</v>
      </c>
      <c r="L23" s="38">
        <f>J23+K23</f>
        <v>4878360.3125403626</v>
      </c>
      <c r="M23" s="38">
        <f>M6+M7+M8+M9+M10+M11+M12-M15-M19+M20+M22</f>
        <v>4434873.0114003299</v>
      </c>
      <c r="N23" s="38">
        <f>N6+N7+N8+N9+N10+N11+N12-N15-N19+N20+N21+N22</f>
        <v>443487.301140033</v>
      </c>
      <c r="O23" s="38">
        <f>M23+N23</f>
        <v>4878360.3125403626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[2]T_post_detr.4.6!F41</f>
        <v>1223952.8933585712</v>
      </c>
      <c r="E25" s="44">
        <f>[2]T_post_detr.4.6!G41</f>
        <v>0</v>
      </c>
      <c r="F25" s="45">
        <f t="shared" ref="F25:F49" si="13">D25+E25</f>
        <v>1223952.8933585712</v>
      </c>
      <c r="G25" s="44">
        <f>[2]T_post_detr.4.6!K41</f>
        <v>1338249.5102832045</v>
      </c>
      <c r="H25" s="44">
        <f>[2]T_post_detr.4.6!L41</f>
        <v>0</v>
      </c>
      <c r="I25" s="45">
        <f t="shared" ref="I25:I33" si="14">G25+H25</f>
        <v>1338249.5102832045</v>
      </c>
      <c r="J25" s="44">
        <f>[2]T_post_detr.4.6!P41</f>
        <v>1338249.5102832045</v>
      </c>
      <c r="K25" s="44">
        <f>[2]T_post_detr.4.6!Q41</f>
        <v>0</v>
      </c>
      <c r="L25" s="45">
        <f t="shared" ref="L25:L44" si="15">J25+K25</f>
        <v>1338249.5102832045</v>
      </c>
      <c r="M25" s="44">
        <f>[2]T_post_detr.4.6!U41</f>
        <v>1338249.5102832045</v>
      </c>
      <c r="N25" s="44">
        <f>[2]T_post_detr.4.6!V41</f>
        <v>0</v>
      </c>
      <c r="O25" s="45">
        <f t="shared" ref="O25:O43" si="16">M25+N25</f>
        <v>1338249.5102832045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[2]T_post_detr.4.6!F42</f>
        <v>170284.34358935989</v>
      </c>
      <c r="E26" s="22">
        <f>[2]T_post_detr.4.6!G42</f>
        <v>0</v>
      </c>
      <c r="F26" s="36">
        <f t="shared" si="13"/>
        <v>170284.34358935989</v>
      </c>
      <c r="G26" s="22">
        <f>[2]T_post_detr.4.6!K42</f>
        <v>184438.40865414977</v>
      </c>
      <c r="H26" s="22">
        <f>[2]T_post_detr.4.6!L42</f>
        <v>0</v>
      </c>
      <c r="I26" s="36">
        <f t="shared" si="14"/>
        <v>184438.40865414977</v>
      </c>
      <c r="J26" s="22">
        <f>[2]T_post_detr.4.6!P42</f>
        <v>184438.40865414977</v>
      </c>
      <c r="K26" s="22">
        <f>[2]T_post_detr.4.6!Q42</f>
        <v>0</v>
      </c>
      <c r="L26" s="36">
        <f t="shared" si="15"/>
        <v>184438.40865414977</v>
      </c>
      <c r="M26" s="22">
        <f>[2]T_post_detr.4.6!U42</f>
        <v>184438.40865414977</v>
      </c>
      <c r="N26" s="22">
        <f>[2]T_post_detr.4.6!V42</f>
        <v>0</v>
      </c>
      <c r="O26" s="36">
        <f t="shared" si="16"/>
        <v>184438.40865414977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[2]T_post_detr.4.6!F43</f>
        <v>544294.67686996027</v>
      </c>
      <c r="E27" s="47">
        <f>[2]T_post_detr.4.6!G43</f>
        <v>150870.79223655839</v>
      </c>
      <c r="F27" s="48">
        <f t="shared" si="13"/>
        <v>695165.46910651866</v>
      </c>
      <c r="G27" s="47">
        <f>[2]T_post_detr.4.6!K43</f>
        <v>519696.3425200351</v>
      </c>
      <c r="H27" s="47">
        <f>[2]T_post_detr.4.6!L43</f>
        <v>150720.07216439402</v>
      </c>
      <c r="I27" s="48">
        <f t="shared" si="14"/>
        <v>670416.41468442907</v>
      </c>
      <c r="J27" s="47">
        <f>[2]T_post_detr.4.6!P43</f>
        <v>519696.3425200351</v>
      </c>
      <c r="K27" s="47">
        <f>[2]T_post_detr.4.6!Q43</f>
        <v>150720.07216439402</v>
      </c>
      <c r="L27" s="48">
        <f t="shared" si="15"/>
        <v>670416.41468442907</v>
      </c>
      <c r="M27" s="47">
        <f>[2]T_post_detr.4.6!U43</f>
        <v>519696.3425200351</v>
      </c>
      <c r="N27" s="47">
        <f>[2]T_post_detr.4.6!V43</f>
        <v>150720.07216439402</v>
      </c>
      <c r="O27" s="48">
        <f t="shared" si="16"/>
        <v>670416.41468442907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[2]T_post_detr.4.6!F44</f>
        <v>0</v>
      </c>
      <c r="E28" s="47">
        <f>[2]T_post_detr.4.6!G44</f>
        <v>0</v>
      </c>
      <c r="F28" s="48">
        <f t="shared" si="13"/>
        <v>0</v>
      </c>
      <c r="G28" s="47">
        <f>[2]T_post_detr.4.6!K44</f>
        <v>0</v>
      </c>
      <c r="H28" s="47">
        <f>[2]T_post_detr.4.6!L44</f>
        <v>0</v>
      </c>
      <c r="I28" s="48">
        <f t="shared" si="14"/>
        <v>0</v>
      </c>
      <c r="J28" s="47">
        <f>[2]T_post_detr.4.6!P44</f>
        <v>0</v>
      </c>
      <c r="K28" s="47">
        <f>[2]T_post_detr.4.6!Q44</f>
        <v>49444.866739999983</v>
      </c>
      <c r="L28" s="48">
        <f t="shared" si="15"/>
        <v>49444.866739999983</v>
      </c>
      <c r="M28" s="47">
        <f>[2]T_post_detr.4.6!U44</f>
        <v>0</v>
      </c>
      <c r="N28" s="47">
        <f>[2]T_post_detr.4.6!V44</f>
        <v>98889.656739999991</v>
      </c>
      <c r="O28" s="48">
        <f t="shared" si="16"/>
        <v>98889.656739999991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[2]T_post_detr.4.6!F45</f>
        <v>202029.24655913981</v>
      </c>
      <c r="E29" s="47">
        <f>[2]T_post_detr.4.6!G45</f>
        <v>344003.60794799996</v>
      </c>
      <c r="F29" s="48">
        <f t="shared" si="13"/>
        <v>546032.85450713977</v>
      </c>
      <c r="G29" s="47">
        <f>[2]T_post_detr.4.6!K45</f>
        <v>200480.34425473545</v>
      </c>
      <c r="H29" s="47">
        <f>[2]T_post_detr.4.6!L45</f>
        <v>366239.15928600001</v>
      </c>
      <c r="I29" s="48">
        <f t="shared" si="14"/>
        <v>566719.50354073546</v>
      </c>
      <c r="J29" s="47">
        <f>[2]T_post_detr.4.6!P45</f>
        <v>200480.34425473545</v>
      </c>
      <c r="K29" s="47">
        <f>[2]T_post_detr.4.6!Q45</f>
        <v>7076.0162860000273</v>
      </c>
      <c r="L29" s="48">
        <f t="shared" si="15"/>
        <v>207556.36054073548</v>
      </c>
      <c r="M29" s="47">
        <f>[2]T_post_detr.4.6!U45</f>
        <v>200480.34425473545</v>
      </c>
      <c r="N29" s="47">
        <f>[2]T_post_detr.4.6!V45</f>
        <v>7076.0162859999691</v>
      </c>
      <c r="O29" s="48">
        <f t="shared" si="16"/>
        <v>207556.36054073542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916608.26701845997</v>
      </c>
      <c r="E30" s="51">
        <f>+E26+E27+E28+E29</f>
        <v>494874.40018455836</v>
      </c>
      <c r="F30" s="52">
        <f t="shared" si="13"/>
        <v>1411482.6672030184</v>
      </c>
      <c r="G30" s="51">
        <f>+G26+G27+G28+G29</f>
        <v>904615.09542892035</v>
      </c>
      <c r="H30" s="51">
        <f>+H26+H27+H28+H29</f>
        <v>516959.23145039403</v>
      </c>
      <c r="I30" s="52">
        <f t="shared" si="14"/>
        <v>1421574.3268793144</v>
      </c>
      <c r="J30" s="51">
        <f>+J26+J27+J28+J29</f>
        <v>904615.09542892035</v>
      </c>
      <c r="K30" s="51">
        <f>+K26+K27+K28+K29</f>
        <v>207240.95519039402</v>
      </c>
      <c r="L30" s="52">
        <f t="shared" si="15"/>
        <v>1111856.0506193144</v>
      </c>
      <c r="M30" s="51">
        <f>+M26+M27+M28+M29</f>
        <v>904615.09542892035</v>
      </c>
      <c r="N30" s="51">
        <f>+N26+N27+N28+N29</f>
        <v>256685.74519039399</v>
      </c>
      <c r="O30" s="52">
        <f t="shared" si="16"/>
        <v>1161300.8406193145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[2]T_post_detr.4.6!F47</f>
        <v>313212.14341381076</v>
      </c>
      <c r="E31" s="53">
        <f>[2]T_post_detr.4.6!G47</f>
        <v>0</v>
      </c>
      <c r="F31" s="48">
        <f t="shared" si="13"/>
        <v>313212.14341381076</v>
      </c>
      <c r="G31" s="53">
        <f>[2]T_post_detr.4.6!K47</f>
        <v>278459.82630436157</v>
      </c>
      <c r="H31" s="53">
        <f>[2]T_post_detr.4.6!L47</f>
        <v>0</v>
      </c>
      <c r="I31" s="48">
        <f t="shared" si="14"/>
        <v>278459.82630436157</v>
      </c>
      <c r="J31" s="53">
        <f>[2]T_post_detr.4.6!P47</f>
        <v>307344.85640437412</v>
      </c>
      <c r="K31" s="53">
        <f>[2]T_post_detr.4.6!Q47</f>
        <v>0</v>
      </c>
      <c r="L31" s="48">
        <f t="shared" si="15"/>
        <v>307344.85640437412</v>
      </c>
      <c r="M31" s="53">
        <f>[2]T_post_detr.4.6!U47</f>
        <v>425907.02976121305</v>
      </c>
      <c r="N31" s="53">
        <f>[2]T_post_detr.4.6!V47</f>
        <v>0</v>
      </c>
      <c r="O31" s="48">
        <f t="shared" si="16"/>
        <v>425907.02976121305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17059.969752842015</v>
      </c>
      <c r="E32" s="54">
        <f>+E33+E34+E35+E36</f>
        <v>415484.55148199998</v>
      </c>
      <c r="F32" s="48">
        <f t="shared" si="13"/>
        <v>432544.52123484202</v>
      </c>
      <c r="G32" s="54">
        <f>+G33+G34+G35+G36</f>
        <v>16881.554636869576</v>
      </c>
      <c r="H32" s="54">
        <f>+H33+H34+H35+H36</f>
        <v>440569.38</v>
      </c>
      <c r="I32" s="48">
        <f t="shared" si="14"/>
        <v>457450.93463686958</v>
      </c>
      <c r="J32" s="54">
        <f>+J33+J34+J35+J36</f>
        <v>16881.554636869576</v>
      </c>
      <c r="K32" s="54">
        <f>+K33+K34+K35+K36</f>
        <v>440569.38</v>
      </c>
      <c r="L32" s="48">
        <f t="shared" si="15"/>
        <v>457450.93463686958</v>
      </c>
      <c r="M32" s="54">
        <f>+M33+M34+M35+M36</f>
        <v>16881.554636869576</v>
      </c>
      <c r="N32" s="54">
        <f>+N33+N34+N35+N36</f>
        <v>440569.38</v>
      </c>
      <c r="O32" s="48">
        <f t="shared" si="16"/>
        <v>457450.93463686958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[2]T_post_detr.4.6!F49</f>
        <v>0</v>
      </c>
      <c r="E33" s="47">
        <f>[2]T_post_detr.4.6!G49</f>
        <v>0</v>
      </c>
      <c r="F33" s="48">
        <f t="shared" si="13"/>
        <v>0</v>
      </c>
      <c r="G33" s="47">
        <f>[2]T_post_detr.4.6!K49</f>
        <v>0</v>
      </c>
      <c r="H33" s="47">
        <f>[2]T_post_detr.4.6!L49</f>
        <v>0</v>
      </c>
      <c r="I33" s="48">
        <f t="shared" si="14"/>
        <v>0</v>
      </c>
      <c r="J33" s="47">
        <f>[2]T_post_detr.4.6!P49</f>
        <v>0</v>
      </c>
      <c r="K33" s="47">
        <f>[2]T_post_detr.4.6!Q49</f>
        <v>0</v>
      </c>
      <c r="L33" s="48">
        <f t="shared" si="15"/>
        <v>0</v>
      </c>
      <c r="M33" s="47">
        <f>[2]T_post_detr.4.6!U49</f>
        <v>0</v>
      </c>
      <c r="N33" s="47">
        <f>[2]T_post_detr.4.6!V49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[2]T_post_detr.4.6!F50</f>
        <v>1771.5914076020158</v>
      </c>
      <c r="E34" s="47">
        <f>[2]T_post_detr.4.6!G50</f>
        <v>415484.55148199998</v>
      </c>
      <c r="F34" s="48">
        <f>D34+E34</f>
        <v>417256.14288960199</v>
      </c>
      <c r="G34" s="47">
        <f>[2]T_post_detr.4.6!K50</f>
        <v>1608.4558908000001</v>
      </c>
      <c r="H34" s="47">
        <f>[2]T_post_detr.4.6!L50</f>
        <v>440569.38</v>
      </c>
      <c r="I34" s="48">
        <f>G34+H34</f>
        <v>442177.83589079999</v>
      </c>
      <c r="J34" s="47">
        <f>[2]T_post_detr.4.6!P50</f>
        <v>1608.4558908000001</v>
      </c>
      <c r="K34" s="47">
        <f>[2]T_post_detr.4.6!Q50</f>
        <v>440569.38</v>
      </c>
      <c r="L34" s="48">
        <f t="shared" si="15"/>
        <v>442177.83589079999</v>
      </c>
      <c r="M34" s="47">
        <f>[2]T_post_detr.4.6!U50</f>
        <v>1608.4558908000001</v>
      </c>
      <c r="N34" s="47">
        <f>[2]T_post_detr.4.6!V50</f>
        <v>440569.38</v>
      </c>
      <c r="O34" s="48">
        <f t="shared" si="16"/>
        <v>442177.83589079999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[2]T_post_detr.4.6!F51</f>
        <v>15288.378345239998</v>
      </c>
      <c r="E35" s="47">
        <f>[2]T_post_detr.4.6!G51</f>
        <v>0</v>
      </c>
      <c r="F35" s="48">
        <f t="shared" si="13"/>
        <v>15288.378345239998</v>
      </c>
      <c r="G35" s="47">
        <f>[2]T_post_detr.4.6!K51</f>
        <v>15273.098746069574</v>
      </c>
      <c r="H35" s="47">
        <f>[2]T_post_detr.4.6!L51</f>
        <v>0</v>
      </c>
      <c r="I35" s="48">
        <f t="shared" ref="I35:I44" si="17">G35+H35</f>
        <v>15273.098746069574</v>
      </c>
      <c r="J35" s="47">
        <f>[2]T_post_detr.4.6!P51</f>
        <v>15273.098746069574</v>
      </c>
      <c r="K35" s="47">
        <f>[2]T_post_detr.4.6!Q51</f>
        <v>0</v>
      </c>
      <c r="L35" s="48">
        <f t="shared" si="15"/>
        <v>15273.098746069574</v>
      </c>
      <c r="M35" s="47">
        <f>[2]T_post_detr.4.6!U51</f>
        <v>15273.098746069574</v>
      </c>
      <c r="N35" s="47">
        <f>[2]T_post_detr.4.6!V51</f>
        <v>0</v>
      </c>
      <c r="O35" s="48">
        <f t="shared" si="16"/>
        <v>15273.098746069574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[2]T_post_detr.4.6!F52</f>
        <v>0</v>
      </c>
      <c r="E36" s="47">
        <f>[2]T_post_detr.4.6!G52</f>
        <v>0</v>
      </c>
      <c r="F36" s="48">
        <f t="shared" si="13"/>
        <v>0</v>
      </c>
      <c r="G36" s="47">
        <f>[2]T_post_detr.4.6!K52</f>
        <v>0</v>
      </c>
      <c r="H36" s="47">
        <f>[2]T_post_detr.4.6!L52</f>
        <v>0</v>
      </c>
      <c r="I36" s="48">
        <f t="shared" si="17"/>
        <v>0</v>
      </c>
      <c r="J36" s="47">
        <f>[2]T_post_detr.4.6!P52</f>
        <v>0</v>
      </c>
      <c r="K36" s="47">
        <f>[2]T_post_detr.4.6!Q52</f>
        <v>0</v>
      </c>
      <c r="L36" s="48">
        <f t="shared" si="15"/>
        <v>0</v>
      </c>
      <c r="M36" s="47">
        <f>[2]T_post_detr.4.6!U52</f>
        <v>0</v>
      </c>
      <c r="N36" s="47">
        <f>[2]T_post_detr.4.6!V52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[2]T_post_detr.4.6!F53</f>
        <v>142004.58339472831</v>
      </c>
      <c r="E37" s="47">
        <f>[2]T_post_detr.4.6!G53</f>
        <v>0</v>
      </c>
      <c r="F37" s="48">
        <f t="shared" si="13"/>
        <v>142004.58339472831</v>
      </c>
      <c r="G37" s="47">
        <f>[2]T_post_detr.4.6!K53</f>
        <v>127315.6427049355</v>
      </c>
      <c r="H37" s="47">
        <f>[2]T_post_detr.4.6!L53</f>
        <v>0</v>
      </c>
      <c r="I37" s="48">
        <f t="shared" si="17"/>
        <v>127315.6427049355</v>
      </c>
      <c r="J37" s="47">
        <f>[2]T_post_detr.4.6!P53</f>
        <v>148686.66661033983</v>
      </c>
      <c r="K37" s="47">
        <f>[2]T_post_detr.4.6!Q53</f>
        <v>0</v>
      </c>
      <c r="L37" s="48">
        <f t="shared" si="15"/>
        <v>148686.66661033983</v>
      </c>
      <c r="M37" s="47">
        <f>[2]T_post_detr.4.6!U53</f>
        <v>210731.54989801347</v>
      </c>
      <c r="N37" s="47">
        <f>[2]T_post_detr.4.6!V53</f>
        <v>0</v>
      </c>
      <c r="O37" s="48">
        <f t="shared" si="16"/>
        <v>210731.54989801347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[2]T_post_detr.4.6!F54</f>
        <v>0</v>
      </c>
      <c r="E38" s="47">
        <f>[2]T_post_detr.4.6!G54</f>
        <v>0</v>
      </c>
      <c r="F38" s="48">
        <f t="shared" si="13"/>
        <v>0</v>
      </c>
      <c r="G38" s="47">
        <f>[2]T_post_detr.4.6!K54</f>
        <v>0</v>
      </c>
      <c r="H38" s="47">
        <f>[2]T_post_detr.4.6!L54</f>
        <v>0</v>
      </c>
      <c r="I38" s="48">
        <f t="shared" si="17"/>
        <v>0</v>
      </c>
      <c r="J38" s="47">
        <f>[2]T_post_detr.4.6!P54</f>
        <v>0</v>
      </c>
      <c r="K38" s="47">
        <f>[2]T_post_detr.4.6!Q54</f>
        <v>0</v>
      </c>
      <c r="L38" s="48">
        <f t="shared" si="15"/>
        <v>0</v>
      </c>
      <c r="M38" s="47">
        <f>[2]T_post_detr.4.6!U54</f>
        <v>0</v>
      </c>
      <c r="N38" s="47">
        <f>[2]T_post_detr.4.6!V54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[2]T_post_detr.4.6!F55</f>
        <v>0</v>
      </c>
      <c r="E39" s="56">
        <f>[2]T_post_detr.4.6!G55</f>
        <v>0</v>
      </c>
      <c r="F39" s="48">
        <f t="shared" si="13"/>
        <v>0</v>
      </c>
      <c r="G39" s="56">
        <f>[2]T_post_detr.4.6!K55</f>
        <v>0</v>
      </c>
      <c r="H39" s="56">
        <f>[2]T_post_detr.4.6!L55</f>
        <v>0</v>
      </c>
      <c r="I39" s="48">
        <f t="shared" si="17"/>
        <v>0</v>
      </c>
      <c r="J39" s="56">
        <f>[2]T_post_detr.4.6!P55</f>
        <v>0</v>
      </c>
      <c r="K39" s="56">
        <f>[2]T_post_detr.4.6!Q55</f>
        <v>0</v>
      </c>
      <c r="L39" s="48">
        <f t="shared" si="15"/>
        <v>0</v>
      </c>
      <c r="M39" s="56">
        <f>[2]T_post_detr.4.6!U55</f>
        <v>0</v>
      </c>
      <c r="N39" s="56">
        <f>[2]T_post_detr.4.6!V55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472276.6965613811</v>
      </c>
      <c r="E40" s="51">
        <f>E38+E37+E32+E31+E39</f>
        <v>415484.55148199998</v>
      </c>
      <c r="F40" s="52">
        <f t="shared" si="13"/>
        <v>887761.24804338114</v>
      </c>
      <c r="G40" s="51">
        <f>G38+G37+G32+G31+G39</f>
        <v>422657.02364616666</v>
      </c>
      <c r="H40" s="51">
        <f>H38+H37+H32+H31+H39</f>
        <v>440569.38</v>
      </c>
      <c r="I40" s="52">
        <f t="shared" si="17"/>
        <v>863226.40364616667</v>
      </c>
      <c r="J40" s="51">
        <f>J38+J37+J32+J31+J39</f>
        <v>472913.07765158353</v>
      </c>
      <c r="K40" s="51">
        <f>K38+K37+K32+K31+K39</f>
        <v>440569.38</v>
      </c>
      <c r="L40" s="52">
        <f t="shared" si="15"/>
        <v>913482.45765158348</v>
      </c>
      <c r="M40" s="51">
        <f>M38+M37+M32+M31+M39</f>
        <v>653520.13429609616</v>
      </c>
      <c r="N40" s="51">
        <f>N38+N37+N32+N31+N39</f>
        <v>440569.38</v>
      </c>
      <c r="O40" s="52">
        <f t="shared" si="16"/>
        <v>1094089.5142960963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[2]T_post_detr.4.6!F57</f>
        <v>0</v>
      </c>
      <c r="E41" s="22">
        <f>[2]T_post_detr.4.6!G57</f>
        <v>0</v>
      </c>
      <c r="F41" s="36">
        <f t="shared" si="13"/>
        <v>0</v>
      </c>
      <c r="G41" s="22">
        <f>[2]T_post_detr.4.6!K57</f>
        <v>0</v>
      </c>
      <c r="H41" s="22">
        <f>[2]T_post_detr.4.6!L57</f>
        <v>0</v>
      </c>
      <c r="I41" s="36">
        <f t="shared" si="17"/>
        <v>0</v>
      </c>
      <c r="J41" s="22">
        <f>[2]T_post_detr.4.6!P57</f>
        <v>0</v>
      </c>
      <c r="K41" s="22">
        <f>[2]T_post_detr.4.6!Q57</f>
        <v>0</v>
      </c>
      <c r="L41" s="36">
        <f t="shared" si="15"/>
        <v>0</v>
      </c>
      <c r="M41" s="22">
        <f>[2]T_post_detr.4.6!U57</f>
        <v>0</v>
      </c>
      <c r="N41" s="22">
        <f>[2]T_post_detr.4.6!V57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[2]T_post_detr.4.6!F58</f>
        <v>38837.200000000004</v>
      </c>
      <c r="E42" s="22">
        <f>[2]T_post_detr.4.6!G58</f>
        <v>0</v>
      </c>
      <c r="F42" s="36">
        <f t="shared" si="13"/>
        <v>38837.200000000004</v>
      </c>
      <c r="G42" s="22">
        <f>[2]T_post_detr.4.6!K58</f>
        <v>83204.2</v>
      </c>
      <c r="H42" s="22">
        <f>[2]T_post_detr.4.6!L58</f>
        <v>0</v>
      </c>
      <c r="I42" s="36">
        <f t="shared" si="17"/>
        <v>83204.2</v>
      </c>
      <c r="J42" s="22">
        <f>[2]T_post_detr.4.6!P58</f>
        <v>83204.2</v>
      </c>
      <c r="K42" s="22">
        <f>[2]T_post_detr.4.6!Q58</f>
        <v>0</v>
      </c>
      <c r="L42" s="36">
        <f t="shared" si="15"/>
        <v>83204.2</v>
      </c>
      <c r="M42" s="22">
        <f>[2]T_post_detr.4.6!U58</f>
        <v>83204.2</v>
      </c>
      <c r="N42" s="22">
        <f>[2]T_post_detr.4.6!V58</f>
        <v>0</v>
      </c>
      <c r="O42" s="36">
        <f t="shared" si="16"/>
        <v>83204.2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[2]T_post_detr.4.6!F59</f>
        <v>0</v>
      </c>
      <c r="E43" s="57">
        <f>[2]T_post_detr.4.6!G59</f>
        <v>0</v>
      </c>
      <c r="F43" s="36">
        <f t="shared" si="13"/>
        <v>0</v>
      </c>
      <c r="G43" s="57">
        <f>[2]T_post_detr.4.6!K59</f>
        <v>0</v>
      </c>
      <c r="H43" s="57">
        <f>[2]T_post_detr.4.6!L59</f>
        <v>0</v>
      </c>
      <c r="I43" s="36">
        <f t="shared" si="17"/>
        <v>0</v>
      </c>
      <c r="J43" s="57">
        <f>[2]T_post_detr.4.6!P59</f>
        <v>0</v>
      </c>
      <c r="K43" s="57">
        <f>[2]T_post_detr.4.6!Q59</f>
        <v>0</v>
      </c>
      <c r="L43" s="36">
        <f t="shared" si="15"/>
        <v>0</v>
      </c>
      <c r="M43" s="57">
        <f>[2]T_post_detr.4.6!U59</f>
        <v>0</v>
      </c>
      <c r="N43" s="57">
        <f>[2]T_post_detr.4.6!V59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[2]T_post_detr.4.6!F67</f>
        <v>-273119.8882566907</v>
      </c>
      <c r="E44" s="57">
        <f>[2]T_post_detr.4.6!G67</f>
        <v>0</v>
      </c>
      <c r="F44" s="36">
        <f t="shared" si="13"/>
        <v>-273119.8882566907</v>
      </c>
      <c r="G44" s="57">
        <f>[2]T_post_detr.4.6!K67</f>
        <v>-1740.7544092199532</v>
      </c>
      <c r="H44" s="57">
        <f>[2]T_post_detr.4.6!L67</f>
        <v>0</v>
      </c>
      <c r="I44" s="36">
        <f t="shared" si="17"/>
        <v>-1740.7544092199532</v>
      </c>
      <c r="J44" s="57">
        <f>[2]T_post_detr.4.6!P67</f>
        <v>-2962.1159956909833</v>
      </c>
      <c r="K44" s="57">
        <f>[2]T_post_detr.4.6!Q67</f>
        <v>0</v>
      </c>
      <c r="L44" s="36">
        <f t="shared" si="15"/>
        <v>-2962.1159956909833</v>
      </c>
      <c r="M44" s="57">
        <f>[2]T_post_detr.4.6!U67</f>
        <v>0</v>
      </c>
      <c r="N44" s="57">
        <f>[2]T_post_detr.4.6!V67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[2]T_post_detr.4.6!G68</f>
        <v>237855.51686817221</v>
      </c>
      <c r="F45" s="36">
        <f>E45</f>
        <v>237855.51686817221</v>
      </c>
      <c r="G45" s="34"/>
      <c r="H45" s="57">
        <f>[2]T_post_detr.4.6!L68</f>
        <v>274698.50749490719</v>
      </c>
      <c r="I45" s="36">
        <f>H45</f>
        <v>274698.50749490719</v>
      </c>
      <c r="J45" s="34"/>
      <c r="K45" s="57">
        <f>[2]T_post_detr.4.6!Q68</f>
        <v>294601.97673680179</v>
      </c>
      <c r="L45" s="36">
        <f>K45</f>
        <v>294601.97673680179</v>
      </c>
      <c r="M45" s="34"/>
      <c r="N45" s="57">
        <f>[2]T_post_detr.4.6!V68</f>
        <v>330128.60615486524</v>
      </c>
      <c r="O45" s="36">
        <f>N45</f>
        <v>330128.60615486524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[2]T_post_detr.4.6!K69</f>
        <v>0</v>
      </c>
      <c r="H46" s="22">
        <f>[2]T_post_detr.4.6!L69</f>
        <v>0</v>
      </c>
      <c r="I46" s="36">
        <f t="shared" ref="I46" si="18">G46+H46</f>
        <v>0</v>
      </c>
      <c r="J46" s="22">
        <f>[2]T_post_detr.4.6!P69</f>
        <v>150000</v>
      </c>
      <c r="K46" s="22">
        <f>[2]T_post_detr.4.6!Q69</f>
        <v>0</v>
      </c>
      <c r="L46" s="36">
        <f t="shared" ref="L46" si="19">J46+K46</f>
        <v>150000</v>
      </c>
      <c r="M46" s="22">
        <f>[2]T_post_detr.4.6!U69</f>
        <v>321697.12154043093</v>
      </c>
      <c r="N46" s="22">
        <f>[2]T_post_detr.4.6!V69</f>
        <v>0</v>
      </c>
      <c r="O46" s="36">
        <f t="shared" ref="O46" si="20">M46+N46</f>
        <v>321697.12154043093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2378555.1686817221</v>
      </c>
      <c r="E47" s="59">
        <f>E25+E30+E40+E41+E42+E43+E44+E45</f>
        <v>1148214.4685347306</v>
      </c>
      <c r="F47" s="60">
        <f>D47+E47</f>
        <v>3526769.6372164525</v>
      </c>
      <c r="G47" s="59">
        <f>G25+G30+G40+G41+G42+G43+G44+G46</f>
        <v>2746985.0749490717</v>
      </c>
      <c r="H47" s="59">
        <f>H25+H30+H40+H41+H42+H43+H44+H45+H46</f>
        <v>1232227.1189453013</v>
      </c>
      <c r="I47" s="60">
        <f>G47+H47</f>
        <v>3979212.1938943733</v>
      </c>
      <c r="J47" s="59">
        <f>J25+J30+J40+J41+J42+J43+J44+J46</f>
        <v>2946019.7673680177</v>
      </c>
      <c r="K47" s="59">
        <f>K25+K30+K40+K41+K42+K43+K44+K45+K46</f>
        <v>942412.31192719575</v>
      </c>
      <c r="L47" s="60">
        <f>J47+K47</f>
        <v>3888432.0792952133</v>
      </c>
      <c r="M47" s="59">
        <f>M25+M30+M40+M41+M42+M43+M44+M46</f>
        <v>3301286.0615486521</v>
      </c>
      <c r="N47" s="59">
        <f>N25+N30+N40+N41+N42+N43+N44+N45+N46</f>
        <v>1027383.7313452592</v>
      </c>
      <c r="O47" s="60">
        <f>M47+N47</f>
        <v>4328669.7928939117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[2]T_ante_detr.4.6!F74</f>
        <v>6333473.0856661703</v>
      </c>
      <c r="E49" s="65">
        <f>[2]T_ante_detr.4.6!G74</f>
        <v>2095001.5284490979</v>
      </c>
      <c r="F49" s="65">
        <f t="shared" si="13"/>
        <v>8428474.614115268</v>
      </c>
      <c r="G49" s="65">
        <f>[2]T_ante_detr.4.6!K74</f>
        <v>7184876.8304298529</v>
      </c>
      <c r="H49" s="65">
        <f>[2]T_ante_detr.4.6!L74</f>
        <v>2375646.0094493022</v>
      </c>
      <c r="I49" s="65">
        <f t="shared" ref="I49" si="21">G49+H49</f>
        <v>9560522.8398791552</v>
      </c>
      <c r="J49" s="65">
        <f>[2]T_ante_detr.4.6!P74</f>
        <v>7380892.7787683476</v>
      </c>
      <c r="K49" s="65">
        <f>[2]T_ante_detr.4.6!Q74</f>
        <v>2132959.4105672291</v>
      </c>
      <c r="L49" s="65">
        <f t="shared" ref="L49" si="22">J49+K49</f>
        <v>9513852.1893355772</v>
      </c>
      <c r="M49" s="65">
        <f>[2]T_ante_detr.4.6!U74</f>
        <v>7736159.072948982</v>
      </c>
      <c r="N49" s="65">
        <f>[2]T_ante_detr.4.6!V74</f>
        <v>1879478.9654852923</v>
      </c>
      <c r="O49" s="65">
        <f t="shared" ref="O49" si="23">M49+N49</f>
        <v>9615638.0384342745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6333473.0856661703</v>
      </c>
      <c r="E50" s="59">
        <f t="shared" si="24"/>
        <v>1543706.2602331755</v>
      </c>
      <c r="F50" s="59">
        <f t="shared" si="24"/>
        <v>7877179.3458993454</v>
      </c>
      <c r="G50" s="59">
        <f t="shared" si="24"/>
        <v>7184876.8304298529</v>
      </c>
      <c r="H50" s="59">
        <f t="shared" si="24"/>
        <v>1676016.2944933795</v>
      </c>
      <c r="I50" s="59">
        <f t="shared" si="24"/>
        <v>8860893.1249232329</v>
      </c>
      <c r="J50" s="59">
        <f t="shared" si="24"/>
        <v>7380892.7787683476</v>
      </c>
      <c r="K50" s="59">
        <f t="shared" si="24"/>
        <v>1385899.6130672288</v>
      </c>
      <c r="L50" s="59">
        <f t="shared" si="24"/>
        <v>8766792.3918355759</v>
      </c>
      <c r="M50" s="59">
        <f t="shared" si="24"/>
        <v>7736159.072948982</v>
      </c>
      <c r="N50" s="59">
        <f t="shared" si="24"/>
        <v>1470871.0324852923</v>
      </c>
      <c r="O50" s="59">
        <f t="shared" si="24"/>
        <v>9207030.1054342743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[2]IN_Par_22!$F$44</f>
        <v>0.66059999999999997</v>
      </c>
      <c r="G53" s="72"/>
      <c r="H53" s="73"/>
      <c r="I53" s="74">
        <f>'[2]IN_Par_23-24-25'!$F$45</f>
        <v>0.66059999999999997</v>
      </c>
      <c r="J53" s="72"/>
      <c r="K53" s="73"/>
      <c r="L53" s="74">
        <f>'[2]IN_Par_23-24-25'!$Q$45</f>
        <v>0.66059999999999997</v>
      </c>
      <c r="M53" s="72"/>
      <c r="N53" s="73"/>
      <c r="O53" s="74">
        <f>'[2]IN_Par_23-24-25'!$AB$45</f>
        <v>0.66059999999999997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[2]IN_Par_22!$E$85</f>
        <v>12336.953</v>
      </c>
      <c r="G54" s="34"/>
      <c r="H54" s="76"/>
      <c r="I54" s="77">
        <f>+'[2]IN_Par_23-24-25'!E86</f>
        <v>12336.953</v>
      </c>
      <c r="J54" s="34"/>
      <c r="K54" s="76"/>
      <c r="L54" s="77">
        <f>+'[2]IN_Par_23-24-25'!P86</f>
        <v>12336.953</v>
      </c>
      <c r="M54" s="34"/>
      <c r="N54" s="76"/>
      <c r="O54" s="77">
        <f>+'[2]IN_Par_23-24-25'!AA86</f>
        <v>12336.953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+[2]IN_Par_22!E86</f>
        <v>60.536169185775208</v>
      </c>
      <c r="G55" s="34"/>
      <c r="H55" s="76"/>
      <c r="I55" s="78">
        <f>+'[2]IN_Par_23-24-25'!E87</f>
        <v>60.066122710364517</v>
      </c>
      <c r="J55" s="34"/>
      <c r="K55" s="76"/>
      <c r="L55" s="78">
        <f>+'[2]IN_Par_23-24-25'!P87</f>
        <v>63.850282528427769</v>
      </c>
      <c r="M55" s="34"/>
      <c r="N55" s="76"/>
      <c r="O55" s="78">
        <f>+'[2]IN_Par_23-24-25'!AA87</f>
        <v>68.000550892775564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+[2]IN_Par_22!E87</f>
        <v>39.631011491591579</v>
      </c>
      <c r="G56" s="81"/>
      <c r="H56" s="82"/>
      <c r="I56" s="78">
        <f>+'[2]IN_Par_23-24-25'!E88</f>
        <v>39.631011491591579</v>
      </c>
      <c r="J56" s="81"/>
      <c r="K56" s="82"/>
      <c r="L56" s="78">
        <f>+'[2]IN_Par_23-24-25'!P88</f>
        <v>39.631011491591579</v>
      </c>
      <c r="M56" s="81"/>
      <c r="N56" s="82"/>
      <c r="O56" s="78">
        <f>+'[2]IN_Par_23-24-25'!AA88</f>
        <v>39.631011491591579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[2]IN_Par_22!$E$57</f>
        <v>-0.4</v>
      </c>
      <c r="G59" s="87"/>
      <c r="H59" s="73"/>
      <c r="I59" s="86">
        <f>+'[2]IN_Par_23-24-25'!E58</f>
        <v>-0.4</v>
      </c>
      <c r="J59" s="72"/>
      <c r="K59" s="73"/>
      <c r="L59" s="88">
        <f>+'[2]IN_Par_23-24-25'!P58</f>
        <v>-0.4</v>
      </c>
      <c r="M59" s="72"/>
      <c r="N59" s="73"/>
      <c r="O59" s="88">
        <f>+'[2]IN_Par_23-24-25'!AA58</f>
        <v>-0.4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[2]IN_Par_22!$E$58</f>
        <v>-2.2854891955290058E-2</v>
      </c>
      <c r="G60" s="90"/>
      <c r="H60" s="76"/>
      <c r="I60" s="89">
        <f>+'[2]IN_Par_23-24-25'!E59</f>
        <v>-2.2854891955290058E-2</v>
      </c>
      <c r="J60" s="34"/>
      <c r="K60" s="91"/>
      <c r="L60" s="89">
        <f>+'[2]IN_Par_23-24-25'!P59</f>
        <v>-2.2854891955290058E-2</v>
      </c>
      <c r="M60" s="34"/>
      <c r="N60" s="76"/>
      <c r="O60" s="89">
        <f>+'[2]IN_Par_23-24-25'!AA59</f>
        <v>-2.2854891955290058E-2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-0.42285489195529008</v>
      </c>
      <c r="G61" s="90"/>
      <c r="H61" s="76"/>
      <c r="I61" s="92">
        <f>SUM(I59:I60)</f>
        <v>-0.42285489195529008</v>
      </c>
      <c r="J61" s="34"/>
      <c r="K61" s="76"/>
      <c r="L61" s="93">
        <f>SUM(L59:L60)</f>
        <v>-0.42285489195529008</v>
      </c>
      <c r="M61" s="34"/>
      <c r="N61" s="76"/>
      <c r="O61" s="92">
        <f>SUM(O59:O60)</f>
        <v>-0.42285489195529008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0.57714510804470986</v>
      </c>
      <c r="G62" s="95"/>
      <c r="H62" s="82"/>
      <c r="I62" s="94">
        <f>1+I61</f>
        <v>0.57714510804470986</v>
      </c>
      <c r="J62" s="81"/>
      <c r="K62" s="82"/>
      <c r="L62" s="94">
        <f>1+L61</f>
        <v>0.57714510804470986</v>
      </c>
      <c r="M62" s="81"/>
      <c r="N62" s="82"/>
      <c r="O62" s="94">
        <f>1+O61</f>
        <v>0.57714510804470986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[2]T_ante_detr.4.6!C82</f>
        <v>1.7000000000000001E-2</v>
      </c>
      <c r="G65" s="72"/>
      <c r="H65" s="73"/>
      <c r="I65" s="102">
        <f>[2]T_ante_detr.4.6!D82</f>
        <v>1.7000000000000001E-2</v>
      </c>
      <c r="J65" s="72"/>
      <c r="K65" s="73"/>
      <c r="L65" s="102">
        <f>[2]T_ante_detr.4.6!E82</f>
        <v>1.7000000000000001E-2</v>
      </c>
      <c r="M65" s="72"/>
      <c r="N65" s="73"/>
      <c r="O65" s="102">
        <f>[2]T_ante_detr.4.6!F82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[2]T_ante_detr.4.6!C83</f>
        <v>2E-3</v>
      </c>
      <c r="G66" s="34"/>
      <c r="H66" s="76"/>
      <c r="I66" s="104">
        <f>[2]T_ante_detr.4.6!D83</f>
        <v>2E-3</v>
      </c>
      <c r="J66" s="34"/>
      <c r="K66" s="76"/>
      <c r="L66" s="104">
        <f>[2]T_ante_detr.4.6!E83</f>
        <v>2E-3</v>
      </c>
      <c r="M66" s="34"/>
      <c r="N66" s="76"/>
      <c r="O66" s="104">
        <f>[2]T_ante_detr.4.6!F83</f>
        <v>2E-3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[2]T_ante_detr.4.6!C84</f>
        <v>0.03</v>
      </c>
      <c r="G67" s="34"/>
      <c r="H67" s="76"/>
      <c r="I67" s="104">
        <f>[2]T_ante_detr.4.6!D84</f>
        <v>0.03</v>
      </c>
      <c r="J67" s="34"/>
      <c r="K67" s="76"/>
      <c r="L67" s="104">
        <f>[2]T_ante_detr.4.6!E84</f>
        <v>0.03</v>
      </c>
      <c r="M67" s="34"/>
      <c r="N67" s="76"/>
      <c r="O67" s="104">
        <f>[2]T_ante_detr.4.6!F84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[2]T_ante_detr.4.6!C85</f>
        <v>0.02</v>
      </c>
      <c r="G68" s="34"/>
      <c r="H68" s="76"/>
      <c r="I68" s="104">
        <f>[2]T_ante_detr.4.6!D85</f>
        <v>0.02</v>
      </c>
      <c r="J68" s="34"/>
      <c r="K68" s="76"/>
      <c r="L68" s="104">
        <f>[2]T_ante_detr.4.6!E85</f>
        <v>0.02</v>
      </c>
      <c r="M68" s="34"/>
      <c r="N68" s="76"/>
      <c r="O68" s="104">
        <f>[2]T_ante_detr.4.6!F85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[2]T_ante_detr.4.6!C86</f>
        <v>0</v>
      </c>
      <c r="G69" s="34"/>
      <c r="H69" s="76"/>
      <c r="I69" s="104">
        <f>[2]T_ante_detr.4.6!D86</f>
        <v>0</v>
      </c>
      <c r="J69" s="34"/>
      <c r="K69" s="76"/>
      <c r="L69" s="104">
        <f>[2]T_ante_detr.4.6!E86</f>
        <v>0</v>
      </c>
      <c r="M69" s="34"/>
      <c r="N69" s="76"/>
      <c r="O69" s="104">
        <f>[2]T_ante_detr.4.6!F86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[2]T_ante_detr.4.6!C87</f>
        <v>6.5000000000000002E-2</v>
      </c>
      <c r="G70" s="34"/>
      <c r="H70" s="76"/>
      <c r="I70" s="105">
        <f>[2]T_ante_detr.4.6!D87</f>
        <v>6.5000000000000002E-2</v>
      </c>
      <c r="J70" s="34"/>
      <c r="K70" s="76"/>
      <c r="L70" s="105">
        <f>[2]T_ante_detr.4.6!E87</f>
        <v>6.5000000000000002E-2</v>
      </c>
      <c r="M70" s="34"/>
      <c r="N70" s="76"/>
      <c r="O70" s="105">
        <f>[2]T_ante_detr.4.6!F87</f>
        <v>6.5000000000000002E-2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1.0649999999999999</v>
      </c>
      <c r="G71" s="34"/>
      <c r="H71" s="76"/>
      <c r="I71" s="106">
        <f>(1+I70)</f>
        <v>1.0649999999999999</v>
      </c>
      <c r="J71" s="34"/>
      <c r="K71" s="76"/>
      <c r="L71" s="106">
        <f>(1+L70)</f>
        <v>1.0649999999999999</v>
      </c>
      <c r="M71" s="34"/>
      <c r="N71" s="76"/>
      <c r="O71" s="106">
        <f>(1+O70)</f>
        <v>1.0649999999999999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7877179.3458993454</v>
      </c>
      <c r="G72" s="34"/>
      <c r="H72" s="76"/>
      <c r="I72" s="108">
        <f>I50</f>
        <v>8860893.1249232329</v>
      </c>
      <c r="J72" s="34"/>
      <c r="K72" s="76"/>
      <c r="L72" s="108">
        <f>L50</f>
        <v>8766792.3918355759</v>
      </c>
      <c r="M72" s="34"/>
      <c r="N72" s="76"/>
      <c r="O72" s="108">
        <f>O50</f>
        <v>9207030.1054342743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[2]T_ante_detr.4.6!C91</f>
        <v>4437575.926446178</v>
      </c>
      <c r="G73" s="34"/>
      <c r="H73" s="76"/>
      <c r="I73" s="110">
        <f>+[2]T_ante_detr.4.6!D91</f>
        <v>4350409.7086828928</v>
      </c>
      <c r="J73" s="34"/>
      <c r="K73" s="76"/>
      <c r="L73" s="110">
        <f>+[2]T_ante_detr.4.6!E91</f>
        <v>4881680.9310288597</v>
      </c>
      <c r="M73" s="34"/>
      <c r="N73" s="76"/>
      <c r="O73" s="110">
        <f>+[2]T_ante_detr.4.6!F91</f>
        <v>4878360.3125403626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[2]T_ante_detr.4.6!C92</f>
        <v>2972753.401253819</v>
      </c>
      <c r="G74" s="34"/>
      <c r="H74" s="76"/>
      <c r="I74" s="110">
        <f>+[2]T_ante_detr.4.6!D92</f>
        <v>3526769.6372164525</v>
      </c>
      <c r="J74" s="34"/>
      <c r="K74" s="76"/>
      <c r="L74" s="110">
        <f>+[2]T_ante_detr.4.6!E92</f>
        <v>3507515.0723539423</v>
      </c>
      <c r="M74" s="34"/>
      <c r="N74" s="76"/>
      <c r="O74" s="110">
        <f>+[2]T_ante_detr.4.6!F92</f>
        <v>3888432.0792952133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7410329.3276999965</v>
      </c>
      <c r="G75" s="34"/>
      <c r="H75" s="76"/>
      <c r="I75" s="111">
        <f>+I73+I74</f>
        <v>7877179.3458993454</v>
      </c>
      <c r="J75" s="34"/>
      <c r="K75" s="76"/>
      <c r="L75" s="111">
        <f>+L73+L74</f>
        <v>8389196.003382802</v>
      </c>
      <c r="M75" s="34"/>
      <c r="N75" s="76"/>
      <c r="O75" s="111">
        <f>+O73+O74</f>
        <v>8766792.3918355759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1.0629999015636526</v>
      </c>
      <c r="G76" s="81"/>
      <c r="H76" s="82"/>
      <c r="I76" s="112">
        <f>+I72/I75</f>
        <v>1.1248814754403151</v>
      </c>
      <c r="J76" s="81"/>
      <c r="K76" s="82"/>
      <c r="L76" s="112">
        <f>+L72/L75</f>
        <v>1.0450098422185528</v>
      </c>
      <c r="M76" s="81"/>
      <c r="N76" s="82"/>
      <c r="O76" s="112">
        <f>+O72/O75</f>
        <v>1.0502165095193412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7877179.3458993454</v>
      </c>
      <c r="G78" s="73"/>
      <c r="H78" s="73"/>
      <c r="I78" s="115">
        <f>IF(I72&lt;=I75*I71,I72,I75*I71)</f>
        <v>8389196.003382802</v>
      </c>
      <c r="J78" s="73"/>
      <c r="K78" s="73"/>
      <c r="L78" s="115">
        <f>IF(L72&lt;=L75*L71,L72,L75*L71)</f>
        <v>8766792.3918355759</v>
      </c>
      <c r="M78" s="73"/>
      <c r="N78" s="73"/>
      <c r="O78" s="115">
        <f>IF(O72&lt;=O75*O71,O72,O75*O71)</f>
        <v>9207030.1054342743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471697.12154043093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[2]T_post_detr.4.6!F102</f>
        <v>3954917.9169844477</v>
      </c>
      <c r="E81" s="120">
        <f>[2]T_post_detr.4.6!G102</f>
        <v>395491.79169844481</v>
      </c>
      <c r="F81" s="115">
        <f>IF([2]IN_Rimd!$C$16="ERRORE, LA SOMMA DELLE CELLE DIFFERISCE DAL TOTALE
PER UN IMPORTO PARI A:","ERRORE",D81+E81)</f>
        <v>4350409.7086828928</v>
      </c>
      <c r="G81" s="119">
        <f>[2]T_post_detr.4.6!K102</f>
        <v>4437891.7554807812</v>
      </c>
      <c r="H81" s="120">
        <f>[2]T_post_detr.4.6!L102</f>
        <v>443789.17554807814</v>
      </c>
      <c r="I81" s="115">
        <f>IF([2]IN_Rimd!$H$16="ERRORE, LA SOMMA DELLE CELLE DIFFERISCE DAL TOTALE
PER UN IMPORTO PARI A:","ERRORE",G81+H81)</f>
        <v>4881680.9310288597</v>
      </c>
      <c r="J81" s="119">
        <f>[2]T_post_detr.4.6!P102</f>
        <v>4434873.0114003299</v>
      </c>
      <c r="K81" s="120">
        <f>[2]T_post_detr.4.6!Q102</f>
        <v>443487.301140033</v>
      </c>
      <c r="L81" s="115">
        <f>IF([2]IN_Rimd!$M$16="ERRORE, LA SOMMA DELLE CELLE DIFFERISCE DAL TOTALE
PER UN IMPORTO PARI A:","ERRORE",J81+K81)</f>
        <v>4878360.3125403626</v>
      </c>
      <c r="M81" s="119">
        <f>[2]T_post_detr.4.6!U102</f>
        <v>4434873.0114003299</v>
      </c>
      <c r="N81" s="120">
        <f>[2]T_post_detr.4.6!V102</f>
        <v>443487.301140033</v>
      </c>
      <c r="O81" s="115">
        <f>IF([2]IN_Rimd!$R$16="ERRORE, LA SOMMA DELLE CELLE DIFFERISCE DAL TOTALE
PER UN IMPORTO PARI A:","ERRORE",M81+N81)</f>
        <v>4878360.3125403626</v>
      </c>
    </row>
    <row r="82" spans="1:52" s="14" customFormat="1" ht="20" customHeight="1" thickBot="1">
      <c r="B82" s="118" t="s">
        <v>74</v>
      </c>
      <c r="D82" s="121">
        <f>[2]T_post_detr.4.6!F103</f>
        <v>2378555.1686817221</v>
      </c>
      <c r="E82" s="122">
        <f>[2]T_post_detr.4.6!G103</f>
        <v>1148214.4685347306</v>
      </c>
      <c r="F82" s="123">
        <f>IF([2]IN_Rimd!$C$16="ERRORE, LA SOMMA DELLE CELLE DIFFERISCE DAL TOTALE
PER UN IMPORTO PARI A:","ERRORE",D82+E82)</f>
        <v>3526769.6372164525</v>
      </c>
      <c r="G82" s="121">
        <f>[2]T_post_detr.4.6!K103</f>
        <v>2275287.9534086408</v>
      </c>
      <c r="H82" s="122">
        <f>[2]T_post_detr.4.6!L103</f>
        <v>1232227.1189453013</v>
      </c>
      <c r="I82" s="123">
        <f>IF([2]IN_Rimd!$H$16="ERRORE, LA SOMMA DELLE CELLE DIFFERISCE DAL TOTALE
PER UN IMPORTO PARI A:","ERRORE",G82+H82)</f>
        <v>3507515.0723539423</v>
      </c>
      <c r="J82" s="121">
        <f>[2]T_post_detr.4.6!P103</f>
        <v>2946019.7673680177</v>
      </c>
      <c r="K82" s="122">
        <f>[2]T_post_detr.4.6!Q103</f>
        <v>942412.31192719575</v>
      </c>
      <c r="L82" s="123">
        <f>IF([2]IN_Rimd!$M$16="ERRORE, LA SOMMA DELLE CELLE DIFFERISCE DAL TOTALE
PER UN IMPORTO PARI A:","ERRORE",J82+K82)</f>
        <v>3888432.0792952133</v>
      </c>
      <c r="M82" s="121">
        <f>[2]T_post_detr.4.6!U103</f>
        <v>3301286.0615486521</v>
      </c>
      <c r="N82" s="122">
        <f>[2]T_post_detr.4.6!V103</f>
        <v>1027383.7313452592</v>
      </c>
      <c r="O82" s="123">
        <f>IF([2]IN_Rimd!$R$16="ERRORE, LA SOMMA DELLE CELLE DIFFERISCE DAL TOTALE
PER UN IMPORTO PARI A:","ERRORE",M82+N82)</f>
        <v>4328669.7928939117</v>
      </c>
    </row>
    <row r="83" spans="1:52" s="124" customFormat="1" ht="17.25" customHeight="1" thickBot="1">
      <c r="B83" s="125" t="s">
        <v>75</v>
      </c>
      <c r="C83" s="14"/>
      <c r="D83" s="126">
        <f>SUM(D81:D82)</f>
        <v>6333473.0856661703</v>
      </c>
      <c r="E83" s="127">
        <f>SUM(E81:E82)</f>
        <v>1543706.2602331755</v>
      </c>
      <c r="F83" s="128">
        <f>IF([2]IN_Rimd!$C$16="ERRORE, LA SOMMA DELLE CELLE DIFFERISCE DAL TOTALE
PER UN IMPORTO PARI A:","ERRORE",D83+E83)</f>
        <v>7877179.3458993454</v>
      </c>
      <c r="G83" s="126">
        <f>SUM(G81:G82)</f>
        <v>6713179.708889422</v>
      </c>
      <c r="H83" s="127">
        <f>SUM(H81:H82)</f>
        <v>1676016.2944933795</v>
      </c>
      <c r="I83" s="128">
        <f>IF([2]IN_Rimd!$H$16="ERRORE, LA SOMMA DELLE CELLE DIFFERISCE DAL TOTALE
PER UN IMPORTO PARI A:","ERRORE",G83+H83)</f>
        <v>8389196.003382802</v>
      </c>
      <c r="J83" s="126">
        <f>SUM(J81:J82)</f>
        <v>7380892.7787683476</v>
      </c>
      <c r="K83" s="127">
        <f>SUM(K81:K82)</f>
        <v>1385899.6130672288</v>
      </c>
      <c r="L83" s="128">
        <f>IF([2]IN_Rimd!$M$16="ERRORE, LA SOMMA DELLE CELLE DIFFERISCE DAL TOTALE
PER UN IMPORTO PARI A:","ERRORE",J83+K83)</f>
        <v>8766792.3918355759</v>
      </c>
      <c r="M83" s="126">
        <f>SUM(M81:M82)</f>
        <v>7736159.072948982</v>
      </c>
      <c r="N83" s="127">
        <f>SUM(N81:N82)</f>
        <v>1470871.0324852923</v>
      </c>
      <c r="O83" s="128">
        <f>IF([2]IN_Rimd!$R$16="ERRORE, LA SOMMA DELLE CELLE DIFFERISCE DAL TOTALE
PER UN IMPORTO PARI A:","ERRORE",M83+N83)</f>
        <v>9207030.1054342743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'[2]IN_COexp-RC-T'!C62</f>
        <v>0</v>
      </c>
      <c r="G85" s="73"/>
      <c r="H85" s="73"/>
      <c r="I85" s="131">
        <f>'[2]IN_COexp-RC-T'!D62</f>
        <v>0</v>
      </c>
      <c r="J85" s="73"/>
      <c r="K85" s="73"/>
      <c r="L85" s="131">
        <f>'[2]IN_COexp-RC-T'!E62</f>
        <v>0</v>
      </c>
      <c r="M85" s="73"/>
      <c r="N85" s="73"/>
      <c r="O85" s="131">
        <f>'[2]IN_COexp-RC-T'!F62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'[2]IN_COexp-RC-T'!C63</f>
        <v>0</v>
      </c>
      <c r="G86" s="82"/>
      <c r="H86" s="82"/>
      <c r="I86" s="132">
        <f>'[2]IN_COexp-RC-T'!D63</f>
        <v>0</v>
      </c>
      <c r="J86" s="82"/>
      <c r="K86" s="82"/>
      <c r="L86" s="132">
        <f>'[2]IN_COexp-RC-T'!E63</f>
        <v>0</v>
      </c>
      <c r="M86" s="82"/>
      <c r="N86" s="82"/>
      <c r="O86" s="132">
        <f>'[2]IN_COexp-RC-T'!F63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4350409.7086828928</v>
      </c>
      <c r="G88" s="72"/>
      <c r="H88" s="73"/>
      <c r="I88" s="136">
        <f>I81-I85</f>
        <v>4881680.9310288597</v>
      </c>
      <c r="J88" s="72"/>
      <c r="K88" s="73"/>
      <c r="L88" s="136">
        <f>L81-L85</f>
        <v>4878360.3125403626</v>
      </c>
      <c r="M88" s="72"/>
      <c r="N88" s="73"/>
      <c r="O88" s="136">
        <f>O81-O85</f>
        <v>4878360.3125403626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3526769.6372164525</v>
      </c>
      <c r="G89" s="34"/>
      <c r="H89" s="76"/>
      <c r="I89" s="138">
        <f>I82-I86</f>
        <v>3507515.0723539423</v>
      </c>
      <c r="J89" s="34"/>
      <c r="K89" s="76"/>
      <c r="L89" s="138">
        <f>L82-L86</f>
        <v>3888432.0792952133</v>
      </c>
      <c r="M89" s="34"/>
      <c r="N89" s="76"/>
      <c r="O89" s="138">
        <f>O82-O86</f>
        <v>4328669.7928939117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7877179.3458993454</v>
      </c>
      <c r="G90" s="81"/>
      <c r="H90" s="82"/>
      <c r="I90" s="139">
        <f>+I88+I89</f>
        <v>8389196.003382802</v>
      </c>
      <c r="J90" s="81"/>
      <c r="K90" s="82"/>
      <c r="L90" s="139">
        <f>+L88+L89</f>
        <v>8766792.3918355759</v>
      </c>
      <c r="M90" s="81"/>
      <c r="N90" s="82"/>
      <c r="O90" s="139">
        <f>+O88+O89</f>
        <v>9207030.1054342743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[2]T_post_detr.4.6!F111</f>
        <v>0</v>
      </c>
      <c r="E92" s="143">
        <f>[2]T_post_detr.4.6!G111</f>
        <v>0</v>
      </c>
      <c r="F92" s="144">
        <f>D92+E92</f>
        <v>0</v>
      </c>
      <c r="G92" s="142">
        <f>[2]T_post_detr.4.6!K111</f>
        <v>413861.74399849097</v>
      </c>
      <c r="H92" s="143">
        <f>[2]T_post_detr.4.6!L111</f>
        <v>0</v>
      </c>
      <c r="I92" s="144">
        <f>G92+H92</f>
        <v>413861.74399849097</v>
      </c>
      <c r="J92" s="142">
        <f>[2]T_post_detr.4.6!P111</f>
        <v>413861.74399849097</v>
      </c>
      <c r="K92" s="143">
        <f>[2]T_post_detr.4.6!Q111</f>
        <v>0</v>
      </c>
      <c r="L92" s="144">
        <f>J92+K92</f>
        <v>413861.74399849097</v>
      </c>
      <c r="M92" s="142">
        <f>[2]T_post_detr.4.6!U111</f>
        <v>413861.74399849097</v>
      </c>
      <c r="N92" s="143">
        <f>[2]T_post_detr.4.6!V111</f>
        <v>0</v>
      </c>
      <c r="O92" s="144">
        <f>M92+N92</f>
        <v>413861.74399849097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39" priority="4" operator="containsText" text="ERRORE">
      <formula>NOT(ISERROR(SEARCH("ERRORE",F81)))</formula>
    </cfRule>
  </conditionalFormatting>
  <conditionalFormatting sqref="I81:I83">
    <cfRule type="containsText" dxfId="38" priority="3" operator="containsText" text="ERRORE">
      <formula>NOT(ISERROR(SEARCH("ERRORE",I81)))</formula>
    </cfRule>
  </conditionalFormatting>
  <conditionalFormatting sqref="L81:L83">
    <cfRule type="containsText" dxfId="37" priority="2" operator="containsText" text="ERRORE">
      <formula>NOT(ISERROR(SEARCH("ERRORE",L81)))</formula>
    </cfRule>
  </conditionalFormatting>
  <conditionalFormatting sqref="O81:O83">
    <cfRule type="containsText" dxfId="36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C67" zoomScale="70" zoomScaleNormal="70" zoomScalePageLayoutView="70" workbookViewId="0">
      <selection activeCell="A44" activeCellId="1" sqref="A20:XFD20 A44:XFD44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83</v>
      </c>
      <c r="E4" s="152"/>
      <c r="F4" s="153"/>
      <c r="G4" s="151" t="s">
        <v>83</v>
      </c>
      <c r="H4" s="152"/>
      <c r="I4" s="153"/>
      <c r="J4" s="151" t="s">
        <v>83</v>
      </c>
      <c r="K4" s="152"/>
      <c r="L4" s="153"/>
      <c r="M4" s="151" t="s">
        <v>83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[3]T_post_detr.4.6!F7</f>
        <v>23456.826633240013</v>
      </c>
      <c r="E6" s="22">
        <f>[3]T_post_detr.4.6!G7</f>
        <v>1133.2337856839999</v>
      </c>
      <c r="F6" s="23">
        <f>D6+E6</f>
        <v>24590.060418924011</v>
      </c>
      <c r="G6" s="22">
        <f>[3]T_post_detr.4.6!K7</f>
        <v>20938.015550685897</v>
      </c>
      <c r="H6" s="22">
        <f>[3]T_post_detr.4.6!L7</f>
        <v>1132.1016840000002</v>
      </c>
      <c r="I6" s="23">
        <f>G6+H6</f>
        <v>22070.117234685898</v>
      </c>
      <c r="J6" s="22">
        <f>[3]T_post_detr.4.6!P7</f>
        <v>20938.015550685897</v>
      </c>
      <c r="K6" s="22">
        <f>[3]T_post_detr.4.6!Q7</f>
        <v>1132.1016840000002</v>
      </c>
      <c r="L6" s="23">
        <f>J6+K6</f>
        <v>22070.117234685898</v>
      </c>
      <c r="M6" s="22">
        <f>[3]T_post_detr.4.6!U7</f>
        <v>20938.015550685897</v>
      </c>
      <c r="N6" s="22">
        <f>[3]T_post_detr.4.6!V7</f>
        <v>1132.1016840000002</v>
      </c>
      <c r="O6" s="23">
        <f>M6+N6</f>
        <v>22070.117234685898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[3]T_post_detr.4.6!F8</f>
        <v>35717.49297967922</v>
      </c>
      <c r="E7" s="22">
        <f>[3]T_post_detr.4.6!G8</f>
        <v>0</v>
      </c>
      <c r="F7" s="23">
        <f t="shared" ref="F7:F20" si="0">D7+E7</f>
        <v>35717.49297967922</v>
      </c>
      <c r="G7" s="22">
        <f>[3]T_post_detr.4.6!K8</f>
        <v>32249.268112023303</v>
      </c>
      <c r="H7" s="22">
        <f>[3]T_post_detr.4.6!L8</f>
        <v>0</v>
      </c>
      <c r="I7" s="23">
        <f t="shared" ref="I7:I13" si="1">G7+H7</f>
        <v>32249.268112023303</v>
      </c>
      <c r="J7" s="22">
        <f>[3]T_post_detr.4.6!P8</f>
        <v>32249.268112023303</v>
      </c>
      <c r="K7" s="22">
        <f>[3]T_post_detr.4.6!Q8</f>
        <v>0</v>
      </c>
      <c r="L7" s="23">
        <f t="shared" ref="L7:L12" si="2">J7+K7</f>
        <v>32249.268112023303</v>
      </c>
      <c r="M7" s="22">
        <f>[3]T_post_detr.4.6!U8</f>
        <v>32249.268112023303</v>
      </c>
      <c r="N7" s="22">
        <f>[3]T_post_detr.4.6!V8</f>
        <v>0</v>
      </c>
      <c r="O7" s="23">
        <f t="shared" ref="O7:O13" si="3">M7+N7</f>
        <v>32249.268112023303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[3]T_post_detr.4.6!F9</f>
        <v>73174.22495825954</v>
      </c>
      <c r="E8" s="22">
        <f>[3]T_post_detr.4.6!G9</f>
        <v>0</v>
      </c>
      <c r="F8" s="23">
        <f t="shared" si="0"/>
        <v>73174.22495825954</v>
      </c>
      <c r="G8" s="22">
        <f>[3]T_post_detr.4.6!K9</f>
        <v>88233.596102186653</v>
      </c>
      <c r="H8" s="22">
        <f>[3]T_post_detr.4.6!L9</f>
        <v>0</v>
      </c>
      <c r="I8" s="23">
        <f t="shared" si="1"/>
        <v>88233.596102186653</v>
      </c>
      <c r="J8" s="22">
        <f>[3]T_post_detr.4.6!P9</f>
        <v>88233.596102186653</v>
      </c>
      <c r="K8" s="22">
        <f>[3]T_post_detr.4.6!Q9</f>
        <v>0</v>
      </c>
      <c r="L8" s="23">
        <f t="shared" si="2"/>
        <v>88233.596102186653</v>
      </c>
      <c r="M8" s="22">
        <f>[3]T_post_detr.4.6!U9</f>
        <v>88233.596102186653</v>
      </c>
      <c r="N8" s="22">
        <f>[3]T_post_detr.4.6!V9</f>
        <v>0</v>
      </c>
      <c r="O8" s="23">
        <f t="shared" si="3"/>
        <v>88233.596102186653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[3]T_post_detr.4.6!F10</f>
        <v>111340.35334421997</v>
      </c>
      <c r="E9" s="22">
        <f>[3]T_post_detr.4.6!G10</f>
        <v>1085.8499651999998</v>
      </c>
      <c r="F9" s="23">
        <f t="shared" si="0"/>
        <v>112426.20330941997</v>
      </c>
      <c r="G9" s="22">
        <f>[3]T_post_detr.4.6!K10</f>
        <v>110560.94124757132</v>
      </c>
      <c r="H9" s="22">
        <f>[3]T_post_detr.4.6!L10</f>
        <v>1084.7651999999998</v>
      </c>
      <c r="I9" s="23">
        <f t="shared" si="1"/>
        <v>111645.70644757131</v>
      </c>
      <c r="J9" s="22">
        <f>[3]T_post_detr.4.6!P10</f>
        <v>110560.94124757132</v>
      </c>
      <c r="K9" s="22">
        <f>[3]T_post_detr.4.6!Q10</f>
        <v>1084.7651999999998</v>
      </c>
      <c r="L9" s="23">
        <f t="shared" si="2"/>
        <v>111645.70644757131</v>
      </c>
      <c r="M9" s="22">
        <f>[3]T_post_detr.4.6!U10</f>
        <v>110560.94124757132</v>
      </c>
      <c r="N9" s="22">
        <f>[3]T_post_detr.4.6!V10</f>
        <v>1084.7651999999998</v>
      </c>
      <c r="O9" s="23">
        <f t="shared" si="3"/>
        <v>111645.70644757131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[3]T_post_detr.4.6!F11</f>
        <v>0</v>
      </c>
      <c r="E10" s="22">
        <f>[3]T_post_detr.4.6!G11</f>
        <v>0</v>
      </c>
      <c r="F10" s="23">
        <f t="shared" si="0"/>
        <v>0</v>
      </c>
      <c r="G10" s="22">
        <f>[3]T_post_detr.4.6!K11</f>
        <v>0</v>
      </c>
      <c r="H10" s="22">
        <f>[3]T_post_detr.4.6!L11</f>
        <v>0</v>
      </c>
      <c r="I10" s="23">
        <f t="shared" si="1"/>
        <v>0</v>
      </c>
      <c r="J10" s="22">
        <f>[3]T_post_detr.4.6!P11</f>
        <v>0</v>
      </c>
      <c r="K10" s="22">
        <f>[3]T_post_detr.4.6!Q11</f>
        <v>0</v>
      </c>
      <c r="L10" s="23">
        <f t="shared" si="2"/>
        <v>0</v>
      </c>
      <c r="M10" s="22">
        <f>[3]T_post_detr.4.6!U11</f>
        <v>0</v>
      </c>
      <c r="N10" s="22">
        <f>[3]T_post_detr.4.6!V11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[3]T_post_detr.4.6!F12</f>
        <v>1788.85</v>
      </c>
      <c r="E11" s="22">
        <f>[3]T_post_detr.4.6!G12</f>
        <v>0</v>
      </c>
      <c r="F11" s="23">
        <f t="shared" si="0"/>
        <v>1788.85</v>
      </c>
      <c r="G11" s="22">
        <f>[3]T_post_detr.4.6!K12</f>
        <v>3497.8999999999996</v>
      </c>
      <c r="H11" s="22">
        <f>[3]T_post_detr.4.6!L12</f>
        <v>0</v>
      </c>
      <c r="I11" s="23">
        <f t="shared" si="1"/>
        <v>3497.8999999999996</v>
      </c>
      <c r="J11" s="22">
        <f>[3]T_post_detr.4.6!P12</f>
        <v>3497.8999999999996</v>
      </c>
      <c r="K11" s="22">
        <f>[3]T_post_detr.4.6!Q12</f>
        <v>0</v>
      </c>
      <c r="L11" s="23">
        <f t="shared" si="2"/>
        <v>3497.8999999999996</v>
      </c>
      <c r="M11" s="22">
        <f>[3]T_post_detr.4.6!U12</f>
        <v>3497.8999999999996</v>
      </c>
      <c r="N11" s="22">
        <f>[3]T_post_detr.4.6!V12</f>
        <v>0</v>
      </c>
      <c r="O11" s="23">
        <f t="shared" si="3"/>
        <v>3497.8999999999996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[3]T_post_detr.4.6!F13</f>
        <v>0</v>
      </c>
      <c r="E12" s="22">
        <f>[3]T_post_detr.4.6!G13</f>
        <v>0</v>
      </c>
      <c r="F12" s="23">
        <f t="shared" si="0"/>
        <v>0</v>
      </c>
      <c r="G12" s="22">
        <f>[3]T_post_detr.4.6!K13</f>
        <v>0</v>
      </c>
      <c r="H12" s="22">
        <f>[3]T_post_detr.4.6!L13</f>
        <v>0</v>
      </c>
      <c r="I12" s="23">
        <f t="shared" si="1"/>
        <v>0</v>
      </c>
      <c r="J12" s="22">
        <f>[3]T_post_detr.4.6!P13</f>
        <v>0</v>
      </c>
      <c r="K12" s="22">
        <f>[3]T_post_detr.4.6!Q13</f>
        <v>0</v>
      </c>
      <c r="L12" s="23">
        <f t="shared" si="2"/>
        <v>0</v>
      </c>
      <c r="M12" s="22">
        <f>[3]T_post_detr.4.6!U13</f>
        <v>0</v>
      </c>
      <c r="N12" s="22">
        <f>[3]T_post_detr.4.6!V13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[3]T_post_detr.4.6!$F$15</f>
        <v>31925.927829318418</v>
      </c>
      <c r="E13" s="22">
        <f>[3]T_post_detr.4.6!$G$15</f>
        <v>0</v>
      </c>
      <c r="F13" s="23">
        <f t="shared" si="0"/>
        <v>31925.927829318418</v>
      </c>
      <c r="G13" s="22">
        <f>[3]T_post_detr.4.6!K15</f>
        <v>31894.033795522893</v>
      </c>
      <c r="H13" s="22">
        <f>[3]T_post_detr.4.6!L15</f>
        <v>0</v>
      </c>
      <c r="I13" s="23">
        <f t="shared" si="1"/>
        <v>31894.033795522893</v>
      </c>
      <c r="J13" s="22">
        <f>[3]T_post_detr.4.6!P15</f>
        <v>31894.033795522893</v>
      </c>
      <c r="K13" s="22">
        <f>[3]T_post_detr.4.6!Q15</f>
        <v>0</v>
      </c>
      <c r="L13" s="23">
        <f>J13+K13</f>
        <v>31894.033795522893</v>
      </c>
      <c r="M13" s="22">
        <f>[3]T_post_detr.4.6!U15</f>
        <v>31894.033795522893</v>
      </c>
      <c r="N13" s="22">
        <f>[3]T_post_detr.4.6!V15</f>
        <v>0</v>
      </c>
      <c r="O13" s="23">
        <f t="shared" si="3"/>
        <v>31894.033795522893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6">
        <f>[3]T_post_detr.4.6!$F$14</f>
        <v>0.6</v>
      </c>
      <c r="E14" s="27">
        <f>[3]T_post_detr.4.6!$G$14</f>
        <v>0.6</v>
      </c>
      <c r="F14" s="28">
        <f>IF(D14=E14,D14,"n.d.")</f>
        <v>0.6</v>
      </c>
      <c r="G14" s="27">
        <f>[3]T_post_detr.4.6!K14</f>
        <v>0.6</v>
      </c>
      <c r="H14" s="27">
        <f>[3]T_post_detr.4.6!L14</f>
        <v>0.6</v>
      </c>
      <c r="I14" s="28">
        <f>IF(G14=H14,G14,"n.d.")</f>
        <v>0.6</v>
      </c>
      <c r="J14" s="27">
        <f>[3]T_post_detr.4.6!P14</f>
        <v>0.6</v>
      </c>
      <c r="K14" s="27">
        <f>[3]T_post_detr.4.6!Q14</f>
        <v>0.6</v>
      </c>
      <c r="L14" s="28">
        <f>IF(J14=K14,J14,"n.d.")</f>
        <v>0.6</v>
      </c>
      <c r="M14" s="27">
        <f>[3]T_post_detr.4.6!U14</f>
        <v>0.6</v>
      </c>
      <c r="N14" s="27">
        <f>[3]T_post_detr.4.6!V14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[3]T_post_detr.4.6!$F$16</f>
        <v>19155.556697591051</v>
      </c>
      <c r="E15" s="22">
        <f>[3]T_post_detr.4.6!$G$16</f>
        <v>0</v>
      </c>
      <c r="F15" s="23">
        <f t="shared" si="0"/>
        <v>19155.556697591051</v>
      </c>
      <c r="G15" s="22">
        <f>[3]T_post_detr.4.6!K16</f>
        <v>19136.420277313737</v>
      </c>
      <c r="H15" s="22">
        <f>[3]T_post_detr.4.6!L16</f>
        <v>0</v>
      </c>
      <c r="I15" s="23">
        <f t="shared" ref="I15:I16" si="4">G15+H15</f>
        <v>19136.420277313737</v>
      </c>
      <c r="J15" s="22">
        <f>[3]T_post_detr.4.6!P16</f>
        <v>19136.420277313737</v>
      </c>
      <c r="K15" s="22">
        <f>[3]T_post_detr.4.6!Q16</f>
        <v>0</v>
      </c>
      <c r="L15" s="23">
        <f t="shared" ref="L15:L16" si="5">J15+K15</f>
        <v>19136.420277313737</v>
      </c>
      <c r="M15" s="22">
        <f>[3]T_post_detr.4.6!U16</f>
        <v>19136.420277313737</v>
      </c>
      <c r="N15" s="22">
        <f>[3]T_post_detr.4.6!V16</f>
        <v>0</v>
      </c>
      <c r="O15" s="23">
        <f t="shared" ref="O15:O16" si="6">M15+N15</f>
        <v>19136.420277313737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[3]T_post_detr.4.6!F20</f>
        <v>832.17571437000004</v>
      </c>
      <c r="E16" s="22">
        <f>[3]T_post_detr.4.6!G20</f>
        <v>0</v>
      </c>
      <c r="F16" s="23">
        <f t="shared" si="0"/>
        <v>832.17571437000004</v>
      </c>
      <c r="G16" s="22">
        <f>[3]T_post_detr.4.6!K20</f>
        <v>831.34437000000003</v>
      </c>
      <c r="H16" s="22">
        <f>[3]T_post_detr.4.6!L20</f>
        <v>0</v>
      </c>
      <c r="I16" s="23">
        <f t="shared" si="4"/>
        <v>831.34437000000003</v>
      </c>
      <c r="J16" s="22">
        <f>[3]T_post_detr.4.6!P20</f>
        <v>831.34437000000003</v>
      </c>
      <c r="K16" s="22">
        <f>[3]T_post_detr.4.6!Q20</f>
        <v>0</v>
      </c>
      <c r="L16" s="23">
        <f t="shared" si="5"/>
        <v>831.34437000000003</v>
      </c>
      <c r="M16" s="22">
        <f>[3]T_post_detr.4.6!U20</f>
        <v>831.34437000000003</v>
      </c>
      <c r="N16" s="22">
        <f>[3]T_post_detr.4.6!V20</f>
        <v>0</v>
      </c>
      <c r="O16" s="23">
        <f t="shared" si="6"/>
        <v>831.34437000000003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[3]T_post_detr.4.6!F18</f>
        <v>0.1</v>
      </c>
      <c r="E17" s="29">
        <f>[3]T_post_detr.4.6!G18</f>
        <v>0.1</v>
      </c>
      <c r="F17" s="30">
        <f>D17</f>
        <v>0.1</v>
      </c>
      <c r="G17" s="29">
        <f>[3]T_post_detr.4.6!K18</f>
        <v>0.1</v>
      </c>
      <c r="H17" s="29">
        <f>[3]T_post_detr.4.6!L18</f>
        <v>0.1</v>
      </c>
      <c r="I17" s="30">
        <f>G17</f>
        <v>0.1</v>
      </c>
      <c r="J17" s="29">
        <f>[3]T_post_detr.4.6!P18</f>
        <v>0.1</v>
      </c>
      <c r="K17" s="29">
        <f>[3]T_post_detr.4.6!Q18</f>
        <v>0.1</v>
      </c>
      <c r="L17" s="30">
        <f>[3]T_post_detr.4.6!$P$18</f>
        <v>0.1</v>
      </c>
      <c r="M17" s="29">
        <f>[3]T_post_detr.4.6!U18</f>
        <v>0.1</v>
      </c>
      <c r="N17" s="29">
        <f>[3]T_post_detr.4.6!V18</f>
        <v>0.1</v>
      </c>
      <c r="O17" s="30">
        <f>N17</f>
        <v>0.1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[3]T_post_detr.4.6!F19</f>
        <v>0.66</v>
      </c>
      <c r="E18" s="29">
        <f>[3]T_post_detr.4.6!G19</f>
        <v>0.66</v>
      </c>
      <c r="F18" s="31">
        <f>IF(D18=E18,D18,"n.d.")</f>
        <v>0.66</v>
      </c>
      <c r="G18" s="29">
        <f>[3]T_post_detr.4.6!K19</f>
        <v>0.66</v>
      </c>
      <c r="H18" s="29">
        <f>[3]T_post_detr.4.6!L19</f>
        <v>0.66</v>
      </c>
      <c r="I18" s="31">
        <f>IF(G18=H18,G18,"n.d.")</f>
        <v>0.66</v>
      </c>
      <c r="J18" s="29">
        <f>[3]T_post_detr.4.6!P19</f>
        <v>0.66</v>
      </c>
      <c r="K18" s="29">
        <f>[3]T_post_detr.4.6!Q19</f>
        <v>0.66</v>
      </c>
      <c r="L18" s="31">
        <f>IF(J18=K18,J18,"n.d.")</f>
        <v>0.66</v>
      </c>
      <c r="M18" s="29">
        <f>[3]T_post_detr.4.6!U19</f>
        <v>0.66</v>
      </c>
      <c r="N18" s="29">
        <f>[3]T_post_detr.4.6!V19</f>
        <v>0.66</v>
      </c>
      <c r="O18" s="31">
        <f>IF(M18=N18,M18,"n.d.")</f>
        <v>0.66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[3]T_post_detr.4.6!F21</f>
        <v>549.23597148420004</v>
      </c>
      <c r="E19" s="22">
        <f>[3]T_post_detr.4.6!G21</f>
        <v>0</v>
      </c>
      <c r="F19" s="23">
        <f t="shared" si="0"/>
        <v>549.23597148420004</v>
      </c>
      <c r="G19" s="22">
        <f>[3]T_post_detr.4.6!K21</f>
        <v>548.68728420000002</v>
      </c>
      <c r="H19" s="22">
        <f>[3]T_post_detr.4.6!L21</f>
        <v>0</v>
      </c>
      <c r="I19" s="23">
        <f t="shared" ref="I19:I20" si="7">G19+H19</f>
        <v>548.68728420000002</v>
      </c>
      <c r="J19" s="22">
        <f>[3]T_post_detr.4.6!P21</f>
        <v>548.68728420000002</v>
      </c>
      <c r="K19" s="22">
        <f>[3]T_post_detr.4.6!Q21</f>
        <v>0</v>
      </c>
      <c r="L19" s="23">
        <f t="shared" ref="L19:L20" si="8">J19+K19</f>
        <v>548.68728420000002</v>
      </c>
      <c r="M19" s="32">
        <f>[3]T_post_detr.4.6!U21</f>
        <v>548.68728420000002</v>
      </c>
      <c r="N19" s="33">
        <f>[3]T_post_detr.4.6!V21</f>
        <v>0</v>
      </c>
      <c r="O19" s="23">
        <f t="shared" ref="O19:O20" si="9">M19+N19</f>
        <v>548.68728420000002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[3]T_post_detr.4.6!$F$32</f>
        <v>1479.1806018002299</v>
      </c>
      <c r="E20" s="22">
        <f>[3]T_post_detr.4.6!G32</f>
        <v>0</v>
      </c>
      <c r="F20" s="23">
        <f t="shared" si="0"/>
        <v>1479.1806018002299</v>
      </c>
      <c r="G20" s="22">
        <f>[3]T_post_detr.4.6!K32</f>
        <v>1479.1806018002299</v>
      </c>
      <c r="H20" s="22">
        <f>[3]T_post_detr.4.6!L32</f>
        <v>0</v>
      </c>
      <c r="I20" s="23">
        <f t="shared" si="7"/>
        <v>1479.1806018002299</v>
      </c>
      <c r="J20" s="22">
        <f>[3]T_post_detr.4.6!P32</f>
        <v>0</v>
      </c>
      <c r="K20" s="22">
        <f>[3]T_post_detr.4.6!Q32</f>
        <v>0</v>
      </c>
      <c r="L20" s="23">
        <f t="shared" si="8"/>
        <v>0</v>
      </c>
      <c r="M20" s="22">
        <f>[3]T_post_detr.4.6!U32</f>
        <v>0</v>
      </c>
      <c r="N20" s="22">
        <f>[3]T_post_detr.4.6!V32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[3]T_post_detr.4.6!G33</f>
        <v>22725.213584812376</v>
      </c>
      <c r="F21" s="23">
        <f>E21</f>
        <v>22725.213584812376</v>
      </c>
      <c r="G21" s="34"/>
      <c r="H21" s="22">
        <f>[3]T_post_detr.4.6!L33</f>
        <v>23727.379405275369</v>
      </c>
      <c r="I21" s="23">
        <f>H21</f>
        <v>23727.379405275369</v>
      </c>
      <c r="J21" s="34"/>
      <c r="K21" s="22">
        <f>[3]T_post_detr.4.6!Q33</f>
        <v>23579.461345095347</v>
      </c>
      <c r="L21" s="23">
        <f>K21</f>
        <v>23579.461345095347</v>
      </c>
      <c r="M21" s="34"/>
      <c r="N21" s="22">
        <f>[3]T_post_detr.4.6!V33</f>
        <v>23579.461345095347</v>
      </c>
      <c r="O21" s="23">
        <f>N21</f>
        <v>23579.461345095347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[3]T_post_detr.4.6!K34</f>
        <v>0</v>
      </c>
      <c r="H22" s="22">
        <f>[3]T_post_detr.4.6!L34</f>
        <v>0</v>
      </c>
      <c r="I22" s="36">
        <f t="shared" ref="I22" si="10">G22+H22</f>
        <v>0</v>
      </c>
      <c r="J22" s="22">
        <f>[3]T_post_detr.4.6!P34</f>
        <v>0</v>
      </c>
      <c r="K22" s="22">
        <f>[3]T_post_detr.4.6!Q34</f>
        <v>0</v>
      </c>
      <c r="L22" s="36">
        <f t="shared" ref="L22" si="11">J22+K22</f>
        <v>0</v>
      </c>
      <c r="M22" s="22">
        <f>[3]T_post_detr.4.6!U34</f>
        <v>0</v>
      </c>
      <c r="N22" s="22">
        <f>[3]T_post_detr.4.6!V34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227252.13584812375</v>
      </c>
      <c r="E23" s="38">
        <f>E6+E7+E8+E9+E10+E11+E12-E15-E19+E20+E21</f>
        <v>24944.297335696378</v>
      </c>
      <c r="F23" s="38">
        <f>D23+E23</f>
        <v>252196.43318382013</v>
      </c>
      <c r="G23" s="38">
        <f>G6+G7+G8+G9+G10+G11+G12-G15-G19+G20+G22</f>
        <v>237273.79405275368</v>
      </c>
      <c r="H23" s="38">
        <f>H6+H7+H8+H9+H10+H11+H12-H15-H19+H20+H21+H22</f>
        <v>25944.246289275368</v>
      </c>
      <c r="I23" s="38">
        <f>G23+H23</f>
        <v>263218.04034202907</v>
      </c>
      <c r="J23" s="38">
        <f>J6+J7+J8+J9+J10+J11+J12-J15-J19+J20+J22</f>
        <v>235794.61345095345</v>
      </c>
      <c r="K23" s="38">
        <f>K6+K7+K8+K9+K10+K11+K12-K15-K19+K20+K21+K22</f>
        <v>25796.328229095347</v>
      </c>
      <c r="L23" s="38">
        <f>J23+K23</f>
        <v>261590.9416800488</v>
      </c>
      <c r="M23" s="38">
        <f>M6+M7+M8+M9+M10+M11+M12-M15-M19+M20+M22</f>
        <v>235794.61345095345</v>
      </c>
      <c r="N23" s="38">
        <f>N6+N7+N8+N9+N10+N11+N12-N15-N19+N20+N21+N22</f>
        <v>25796.328229095347</v>
      </c>
      <c r="O23" s="38">
        <f>M23+N23</f>
        <v>261590.9416800488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[3]T_post_detr.4.6!F41</f>
        <v>0</v>
      </c>
      <c r="E25" s="44">
        <f>[3]T_post_detr.4.6!G41</f>
        <v>2833.0844642099996</v>
      </c>
      <c r="F25" s="45">
        <f t="shared" ref="F25:F49" si="13">D25+E25</f>
        <v>2833.0844642099996</v>
      </c>
      <c r="G25" s="44">
        <f>[3]T_post_detr.4.6!K41</f>
        <v>0</v>
      </c>
      <c r="H25" s="44">
        <f>[3]T_post_detr.4.6!L41</f>
        <v>2830.2542100000001</v>
      </c>
      <c r="I25" s="45">
        <f t="shared" ref="I25:I33" si="14">G25+H25</f>
        <v>2830.2542100000001</v>
      </c>
      <c r="J25" s="44">
        <f>[3]T_post_detr.4.6!P41</f>
        <v>0</v>
      </c>
      <c r="K25" s="44">
        <f>[3]T_post_detr.4.6!Q41</f>
        <v>2830.2542100000001</v>
      </c>
      <c r="L25" s="45">
        <f t="shared" ref="L25:L44" si="15">J25+K25</f>
        <v>2830.2542100000001</v>
      </c>
      <c r="M25" s="44">
        <f>[3]T_post_detr.4.6!U41</f>
        <v>0</v>
      </c>
      <c r="N25" s="44">
        <f>[3]T_post_detr.4.6!V41</f>
        <v>2830.2542100000001</v>
      </c>
      <c r="O25" s="45">
        <f t="shared" ref="O25:O43" si="16">M25+N25</f>
        <v>2830.2542100000001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[3]T_post_detr.4.6!F42</f>
        <v>14410.209974160027</v>
      </c>
      <c r="E26" s="22">
        <f>[3]T_post_detr.4.6!G42</f>
        <v>5816.5414957649991</v>
      </c>
      <c r="F26" s="36">
        <f t="shared" si="13"/>
        <v>20226.751469925024</v>
      </c>
      <c r="G26" s="22">
        <f>[3]T_post_detr.4.6!K42</f>
        <v>15749.878106289061</v>
      </c>
      <c r="H26" s="22">
        <f>[3]T_post_detr.4.6!L42</f>
        <v>5810.7307649999993</v>
      </c>
      <c r="I26" s="36">
        <f t="shared" si="14"/>
        <v>21560.60887128906</v>
      </c>
      <c r="J26" s="22">
        <f>[3]T_post_detr.4.6!P42</f>
        <v>15749.878106289061</v>
      </c>
      <c r="K26" s="22">
        <f>[3]T_post_detr.4.6!Q42</f>
        <v>5810.7307649999993</v>
      </c>
      <c r="L26" s="36">
        <f t="shared" si="15"/>
        <v>21560.60887128906</v>
      </c>
      <c r="M26" s="22">
        <f>[3]T_post_detr.4.6!U42</f>
        <v>15749.878106289061</v>
      </c>
      <c r="N26" s="22">
        <f>[3]T_post_detr.4.6!V42</f>
        <v>5810.7307649999993</v>
      </c>
      <c r="O26" s="36">
        <f t="shared" si="16"/>
        <v>21560.60887128906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[3]T_post_detr.4.6!F43</f>
        <v>24368.836291800075</v>
      </c>
      <c r="E27" s="47">
        <f>[3]T_post_detr.4.6!G43</f>
        <v>0</v>
      </c>
      <c r="F27" s="48">
        <f t="shared" si="13"/>
        <v>24368.836291800075</v>
      </c>
      <c r="G27" s="47">
        <f>[3]T_post_detr.4.6!K43</f>
        <v>21626.039041628279</v>
      </c>
      <c r="H27" s="47">
        <f>[3]T_post_detr.4.6!L43</f>
        <v>0</v>
      </c>
      <c r="I27" s="48">
        <f t="shared" si="14"/>
        <v>21626.039041628279</v>
      </c>
      <c r="J27" s="47">
        <f>[3]T_post_detr.4.6!P43</f>
        <v>21626.039041628279</v>
      </c>
      <c r="K27" s="47">
        <f>[3]T_post_detr.4.6!Q43</f>
        <v>0</v>
      </c>
      <c r="L27" s="48">
        <f t="shared" si="15"/>
        <v>21626.039041628279</v>
      </c>
      <c r="M27" s="47">
        <f>[3]T_post_detr.4.6!U43</f>
        <v>21626.039041628279</v>
      </c>
      <c r="N27" s="47">
        <f>[3]T_post_detr.4.6!V43</f>
        <v>0</v>
      </c>
      <c r="O27" s="48">
        <f t="shared" si="16"/>
        <v>21626.039041628279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[3]T_post_detr.4.6!F44</f>
        <v>0</v>
      </c>
      <c r="E28" s="47">
        <f>[3]T_post_detr.4.6!G44</f>
        <v>0</v>
      </c>
      <c r="F28" s="48">
        <f t="shared" si="13"/>
        <v>0</v>
      </c>
      <c r="G28" s="47">
        <f>[3]T_post_detr.4.6!K44</f>
        <v>0</v>
      </c>
      <c r="H28" s="47">
        <f>[3]T_post_detr.4.6!L44</f>
        <v>0</v>
      </c>
      <c r="I28" s="48">
        <f t="shared" si="14"/>
        <v>0</v>
      </c>
      <c r="J28" s="47">
        <f>[3]T_post_detr.4.6!P44</f>
        <v>0</v>
      </c>
      <c r="K28" s="47">
        <f>[3]T_post_detr.4.6!Q44</f>
        <v>6916.0786666666663</v>
      </c>
      <c r="L28" s="48">
        <f t="shared" si="15"/>
        <v>6916.0786666666663</v>
      </c>
      <c r="M28" s="47">
        <f>[3]T_post_detr.4.6!U44</f>
        <v>0</v>
      </c>
      <c r="N28" s="47">
        <f>[3]T_post_detr.4.6!V44</f>
        <v>13831.745333333334</v>
      </c>
      <c r="O28" s="48">
        <f t="shared" si="16"/>
        <v>13831.745333333334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[3]T_post_detr.4.6!F45</f>
        <v>6581.0772627600054</v>
      </c>
      <c r="E29" s="47">
        <f>[3]T_post_detr.4.6!G45</f>
        <v>1970.8989299999996</v>
      </c>
      <c r="F29" s="48">
        <f t="shared" si="13"/>
        <v>8551.9761927600048</v>
      </c>
      <c r="G29" s="47">
        <f>[3]T_post_detr.4.6!K45</f>
        <v>6530.6211592239497</v>
      </c>
      <c r="H29" s="47">
        <f>[3]T_post_detr.4.6!L45</f>
        <v>1970.934</v>
      </c>
      <c r="I29" s="48">
        <f t="shared" si="14"/>
        <v>8501.5551592239499</v>
      </c>
      <c r="J29" s="47">
        <f>[3]T_post_detr.4.6!P45</f>
        <v>6530.6211592239497</v>
      </c>
      <c r="K29" s="47">
        <f>[3]T_post_detr.4.6!Q45</f>
        <v>1970.934</v>
      </c>
      <c r="L29" s="48">
        <f t="shared" si="15"/>
        <v>8501.5551592239499</v>
      </c>
      <c r="M29" s="47">
        <f>[3]T_post_detr.4.6!U45</f>
        <v>6530.6211592239497</v>
      </c>
      <c r="N29" s="47">
        <f>[3]T_post_detr.4.6!V45</f>
        <v>1970.934</v>
      </c>
      <c r="O29" s="48">
        <f t="shared" si="16"/>
        <v>8501.5551592239499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45360.123528720113</v>
      </c>
      <c r="E30" s="51">
        <f>+E26+E27+E28+E29</f>
        <v>7787.4404257649985</v>
      </c>
      <c r="F30" s="52">
        <f t="shared" si="13"/>
        <v>53147.563954485115</v>
      </c>
      <c r="G30" s="51">
        <f>+G26+G27+G28+G29</f>
        <v>43906.538307141287</v>
      </c>
      <c r="H30" s="51">
        <f>+H26+H27+H28+H29</f>
        <v>7781.6647649999995</v>
      </c>
      <c r="I30" s="52">
        <f t="shared" si="14"/>
        <v>51688.203072141288</v>
      </c>
      <c r="J30" s="51">
        <f>+J26+J27+J28+J29</f>
        <v>43906.538307141287</v>
      </c>
      <c r="K30" s="51">
        <f>+K26+K27+K28+K29</f>
        <v>14697.743431666664</v>
      </c>
      <c r="L30" s="52">
        <f t="shared" si="15"/>
        <v>58604.281738807949</v>
      </c>
      <c r="M30" s="51">
        <f>+M26+M27+M28+M29</f>
        <v>43906.538307141287</v>
      </c>
      <c r="N30" s="51">
        <f>+N26+N27+N28+N29</f>
        <v>21613.410098333334</v>
      </c>
      <c r="O30" s="52">
        <f t="shared" si="16"/>
        <v>65519.948405474621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[3]T_post_detr.4.6!F47</f>
        <v>12957.143102344275</v>
      </c>
      <c r="E31" s="53">
        <f>[3]T_post_detr.4.6!G47</f>
        <v>0</v>
      </c>
      <c r="F31" s="48">
        <f t="shared" si="13"/>
        <v>12957.143102344275</v>
      </c>
      <c r="G31" s="53">
        <f>[3]T_post_detr.4.6!K47</f>
        <v>11519.488926432381</v>
      </c>
      <c r="H31" s="53">
        <f>[3]T_post_detr.4.6!L47</f>
        <v>0</v>
      </c>
      <c r="I31" s="48">
        <f t="shared" si="14"/>
        <v>11519.488926432381</v>
      </c>
      <c r="J31" s="53">
        <f>[3]T_post_detr.4.6!P47</f>
        <v>12714.421742389346</v>
      </c>
      <c r="K31" s="53">
        <f>[3]T_post_detr.4.6!Q47</f>
        <v>0</v>
      </c>
      <c r="L31" s="48">
        <f t="shared" si="15"/>
        <v>12714.421742389346</v>
      </c>
      <c r="M31" s="53">
        <f>[3]T_post_detr.4.6!U47</f>
        <v>17619.171060106171</v>
      </c>
      <c r="N31" s="53">
        <f>[3]T_post_detr.4.6!V47</f>
        <v>0</v>
      </c>
      <c r="O31" s="48">
        <f t="shared" si="16"/>
        <v>17619.171060106171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856.77810970751989</v>
      </c>
      <c r="E32" s="54">
        <f>+E33+E34+E35+E36</f>
        <v>18054.035999999996</v>
      </c>
      <c r="F32" s="48">
        <f t="shared" si="13"/>
        <v>18910.814109707517</v>
      </c>
      <c r="G32" s="54">
        <f>+G33+G34+G35+G36</f>
        <v>845.98627840595282</v>
      </c>
      <c r="H32" s="54">
        <f>+H33+H34+H35+H36</f>
        <v>18036</v>
      </c>
      <c r="I32" s="48">
        <f t="shared" si="14"/>
        <v>18881.986278405951</v>
      </c>
      <c r="J32" s="54">
        <f>+J33+J34+J35+J36</f>
        <v>845.98627840595282</v>
      </c>
      <c r="K32" s="54">
        <f>+K33+K34+K35+K36</f>
        <v>18036</v>
      </c>
      <c r="L32" s="48">
        <f t="shared" si="15"/>
        <v>18881.986278405951</v>
      </c>
      <c r="M32" s="54">
        <f>+M33+M34+M35+M36</f>
        <v>845.98627840595282</v>
      </c>
      <c r="N32" s="54">
        <f>+N33+N34+N35+N36</f>
        <v>18036</v>
      </c>
      <c r="O32" s="48">
        <f t="shared" si="16"/>
        <v>18881.986278405951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[3]T_post_detr.4.6!F49</f>
        <v>0</v>
      </c>
      <c r="E33" s="47">
        <f>[3]T_post_detr.4.6!G49</f>
        <v>0</v>
      </c>
      <c r="F33" s="48">
        <f t="shared" si="13"/>
        <v>0</v>
      </c>
      <c r="G33" s="47">
        <f>[3]T_post_detr.4.6!K49</f>
        <v>0</v>
      </c>
      <c r="H33" s="47">
        <f>[3]T_post_detr.4.6!L49</f>
        <v>0</v>
      </c>
      <c r="I33" s="48">
        <f t="shared" si="14"/>
        <v>0</v>
      </c>
      <c r="J33" s="47">
        <f>[3]T_post_detr.4.6!P49</f>
        <v>0</v>
      </c>
      <c r="K33" s="47">
        <f>[3]T_post_detr.4.6!Q49</f>
        <v>0</v>
      </c>
      <c r="L33" s="48">
        <f t="shared" si="15"/>
        <v>0</v>
      </c>
      <c r="M33" s="47">
        <f>[3]T_post_detr.4.6!U49</f>
        <v>0</v>
      </c>
      <c r="N33" s="47">
        <f>[3]T_post_detr.4.6!V49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[3]T_post_detr.4.6!F50</f>
        <v>109.08023878751999</v>
      </c>
      <c r="E34" s="47">
        <f>[3]T_post_detr.4.6!G50</f>
        <v>18054.035999999996</v>
      </c>
      <c r="F34" s="48">
        <f>D34+E34</f>
        <v>18163.116238787516</v>
      </c>
      <c r="G34" s="47">
        <f>[3]T_post_detr.4.6!K50</f>
        <v>99.035676000000009</v>
      </c>
      <c r="H34" s="47">
        <f>[3]T_post_detr.4.6!L50</f>
        <v>18036</v>
      </c>
      <c r="I34" s="48">
        <f>G34+H34</f>
        <v>18135.035676</v>
      </c>
      <c r="J34" s="47">
        <f>[3]T_post_detr.4.6!P50</f>
        <v>99.035676000000009</v>
      </c>
      <c r="K34" s="47">
        <f>[3]T_post_detr.4.6!Q50</f>
        <v>18036</v>
      </c>
      <c r="L34" s="48">
        <f t="shared" si="15"/>
        <v>18135.035676</v>
      </c>
      <c r="M34" s="47">
        <f>[3]T_post_detr.4.6!U50</f>
        <v>99.035676000000009</v>
      </c>
      <c r="N34" s="47">
        <f>[3]T_post_detr.4.6!V50</f>
        <v>18036</v>
      </c>
      <c r="O34" s="48">
        <f t="shared" si="16"/>
        <v>18135.035676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[3]T_post_detr.4.6!F51</f>
        <v>747.6978709199999</v>
      </c>
      <c r="E35" s="47">
        <f>[3]T_post_detr.4.6!G51</f>
        <v>0</v>
      </c>
      <c r="F35" s="48">
        <f t="shared" si="13"/>
        <v>747.6978709199999</v>
      </c>
      <c r="G35" s="47">
        <f>[3]T_post_detr.4.6!K51</f>
        <v>746.95060240595285</v>
      </c>
      <c r="H35" s="47">
        <f>[3]T_post_detr.4.6!L51</f>
        <v>0</v>
      </c>
      <c r="I35" s="48">
        <f t="shared" ref="I35:I44" si="17">G35+H35</f>
        <v>746.95060240595285</v>
      </c>
      <c r="J35" s="47">
        <f>[3]T_post_detr.4.6!P51</f>
        <v>746.95060240595285</v>
      </c>
      <c r="K35" s="47">
        <f>[3]T_post_detr.4.6!Q51</f>
        <v>0</v>
      </c>
      <c r="L35" s="48">
        <f t="shared" si="15"/>
        <v>746.95060240595285</v>
      </c>
      <c r="M35" s="47">
        <f>[3]T_post_detr.4.6!U51</f>
        <v>746.95060240595285</v>
      </c>
      <c r="N35" s="47">
        <f>[3]T_post_detr.4.6!V51</f>
        <v>0</v>
      </c>
      <c r="O35" s="48">
        <f t="shared" si="16"/>
        <v>746.95060240595285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[3]T_post_detr.4.6!F52</f>
        <v>0</v>
      </c>
      <c r="E36" s="47">
        <f>[3]T_post_detr.4.6!G52</f>
        <v>0</v>
      </c>
      <c r="F36" s="48">
        <f t="shared" si="13"/>
        <v>0</v>
      </c>
      <c r="G36" s="47">
        <f>[3]T_post_detr.4.6!K52</f>
        <v>0</v>
      </c>
      <c r="H36" s="47">
        <f>[3]T_post_detr.4.6!L52</f>
        <v>0</v>
      </c>
      <c r="I36" s="48">
        <f t="shared" si="17"/>
        <v>0</v>
      </c>
      <c r="J36" s="47">
        <f>[3]T_post_detr.4.6!P52</f>
        <v>0</v>
      </c>
      <c r="K36" s="47">
        <f>[3]T_post_detr.4.6!Q52</f>
        <v>0</v>
      </c>
      <c r="L36" s="48">
        <f t="shared" si="15"/>
        <v>0</v>
      </c>
      <c r="M36" s="47">
        <f>[3]T_post_detr.4.6!U52</f>
        <v>0</v>
      </c>
      <c r="N36" s="47">
        <f>[3]T_post_detr.4.6!V52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[3]T_post_detr.4.6!F53</f>
        <v>8000.7198243413141</v>
      </c>
      <c r="E37" s="47">
        <f>[3]T_post_detr.4.6!G53</f>
        <v>0</v>
      </c>
      <c r="F37" s="48">
        <f t="shared" si="13"/>
        <v>8000.7198243413141</v>
      </c>
      <c r="G37" s="47">
        <f>[3]T_post_detr.4.6!K53</f>
        <v>7162.9786953704088</v>
      </c>
      <c r="H37" s="47">
        <f>[3]T_post_detr.4.6!L53</f>
        <v>0</v>
      </c>
      <c r="I37" s="48">
        <f t="shared" si="17"/>
        <v>7162.9786953704088</v>
      </c>
      <c r="J37" s="47">
        <f>[3]T_post_detr.4.6!P53</f>
        <v>8047.0677091865127</v>
      </c>
      <c r="K37" s="47">
        <f>[3]T_post_detr.4.6!Q53</f>
        <v>0</v>
      </c>
      <c r="L37" s="48">
        <f t="shared" si="15"/>
        <v>8047.0677091865127</v>
      </c>
      <c r="M37" s="47">
        <f>[3]T_post_detr.4.6!U53</f>
        <v>10613.776722331333</v>
      </c>
      <c r="N37" s="47">
        <f>[3]T_post_detr.4.6!V53</f>
        <v>0</v>
      </c>
      <c r="O37" s="48">
        <f t="shared" si="16"/>
        <v>10613.776722331333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[3]T_post_detr.4.6!F54</f>
        <v>0</v>
      </c>
      <c r="E38" s="47">
        <f>[3]T_post_detr.4.6!G54</f>
        <v>0</v>
      </c>
      <c r="F38" s="48">
        <f t="shared" si="13"/>
        <v>0</v>
      </c>
      <c r="G38" s="47">
        <f>[3]T_post_detr.4.6!K54</f>
        <v>0</v>
      </c>
      <c r="H38" s="47">
        <f>[3]T_post_detr.4.6!L54</f>
        <v>0</v>
      </c>
      <c r="I38" s="48">
        <f t="shared" si="17"/>
        <v>0</v>
      </c>
      <c r="J38" s="47">
        <f>[3]T_post_detr.4.6!P54</f>
        <v>0</v>
      </c>
      <c r="K38" s="47">
        <f>[3]T_post_detr.4.6!Q54</f>
        <v>0</v>
      </c>
      <c r="L38" s="48">
        <f t="shared" si="15"/>
        <v>0</v>
      </c>
      <c r="M38" s="47">
        <f>[3]T_post_detr.4.6!U54</f>
        <v>0</v>
      </c>
      <c r="N38" s="47">
        <f>[3]T_post_detr.4.6!V54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[3]T_post_detr.4.6!F55</f>
        <v>0</v>
      </c>
      <c r="E39" s="56">
        <f>[3]T_post_detr.4.6!G55</f>
        <v>0</v>
      </c>
      <c r="F39" s="48">
        <f t="shared" si="13"/>
        <v>0</v>
      </c>
      <c r="G39" s="56">
        <f>[3]T_post_detr.4.6!K55</f>
        <v>0</v>
      </c>
      <c r="H39" s="56">
        <f>[3]T_post_detr.4.6!L55</f>
        <v>0</v>
      </c>
      <c r="I39" s="48">
        <f t="shared" si="17"/>
        <v>0</v>
      </c>
      <c r="J39" s="56">
        <f>[3]T_post_detr.4.6!P55</f>
        <v>0</v>
      </c>
      <c r="K39" s="56">
        <f>[3]T_post_detr.4.6!Q55</f>
        <v>0</v>
      </c>
      <c r="L39" s="48">
        <f t="shared" si="15"/>
        <v>0</v>
      </c>
      <c r="M39" s="56">
        <f>[3]T_post_detr.4.6!U55</f>
        <v>0</v>
      </c>
      <c r="N39" s="56">
        <f>[3]T_post_detr.4.6!V55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21814.641036393106</v>
      </c>
      <c r="E40" s="51">
        <f>E38+E37+E32+E31+E39</f>
        <v>18054.035999999996</v>
      </c>
      <c r="F40" s="52">
        <f t="shared" si="13"/>
        <v>39868.677036393099</v>
      </c>
      <c r="G40" s="51">
        <f>G38+G37+G32+G31+G39</f>
        <v>19528.45390020874</v>
      </c>
      <c r="H40" s="51">
        <f>H38+H37+H32+H31+H39</f>
        <v>18036</v>
      </c>
      <c r="I40" s="52">
        <f t="shared" si="17"/>
        <v>37564.45390020874</v>
      </c>
      <c r="J40" s="51">
        <f>J38+J37+J32+J31+J39</f>
        <v>21607.475729981812</v>
      </c>
      <c r="K40" s="51">
        <f>K38+K37+K32+K31+K39</f>
        <v>18036</v>
      </c>
      <c r="L40" s="52">
        <f t="shared" si="15"/>
        <v>39643.475729981816</v>
      </c>
      <c r="M40" s="51">
        <f>M38+M37+M32+M31+M39</f>
        <v>29078.934060843458</v>
      </c>
      <c r="N40" s="51">
        <f>N38+N37+N32+N31+N39</f>
        <v>18036</v>
      </c>
      <c r="O40" s="52">
        <f t="shared" si="16"/>
        <v>47114.934060843458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[3]T_post_detr.4.6!F57</f>
        <v>0</v>
      </c>
      <c r="E41" s="22">
        <f>[3]T_post_detr.4.6!G57</f>
        <v>0</v>
      </c>
      <c r="F41" s="36">
        <f t="shared" si="13"/>
        <v>0</v>
      </c>
      <c r="G41" s="22">
        <f>[3]T_post_detr.4.6!K57</f>
        <v>0</v>
      </c>
      <c r="H41" s="22">
        <f>[3]T_post_detr.4.6!L57</f>
        <v>0</v>
      </c>
      <c r="I41" s="36">
        <f t="shared" si="17"/>
        <v>0</v>
      </c>
      <c r="J41" s="22">
        <f>[3]T_post_detr.4.6!P57</f>
        <v>0</v>
      </c>
      <c r="K41" s="22">
        <f>[3]T_post_detr.4.6!Q57</f>
        <v>0</v>
      </c>
      <c r="L41" s="36">
        <f t="shared" si="15"/>
        <v>0</v>
      </c>
      <c r="M41" s="22">
        <f>[3]T_post_detr.4.6!U57</f>
        <v>0</v>
      </c>
      <c r="N41" s="22">
        <f>[3]T_post_detr.4.6!V57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[3]T_post_detr.4.6!F58</f>
        <v>1606.6399999999999</v>
      </c>
      <c r="E42" s="22">
        <f>[3]T_post_detr.4.6!G58</f>
        <v>0</v>
      </c>
      <c r="F42" s="36">
        <f t="shared" si="13"/>
        <v>1606.6399999999999</v>
      </c>
      <c r="G42" s="22">
        <f>[3]T_post_detr.4.6!K58</f>
        <v>3442.04</v>
      </c>
      <c r="H42" s="22">
        <f>[3]T_post_detr.4.6!L58</f>
        <v>0</v>
      </c>
      <c r="I42" s="36">
        <f t="shared" si="17"/>
        <v>3442.04</v>
      </c>
      <c r="J42" s="22">
        <f>[3]T_post_detr.4.6!P58</f>
        <v>3442.04</v>
      </c>
      <c r="K42" s="22">
        <f>[3]T_post_detr.4.6!Q58</f>
        <v>0</v>
      </c>
      <c r="L42" s="36">
        <f t="shared" si="15"/>
        <v>3442.04</v>
      </c>
      <c r="M42" s="22">
        <f>[3]T_post_detr.4.6!U58</f>
        <v>3442.04</v>
      </c>
      <c r="N42" s="22">
        <f>[3]T_post_detr.4.6!V58</f>
        <v>0</v>
      </c>
      <c r="O42" s="36">
        <f t="shared" si="16"/>
        <v>3442.04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[3]T_post_detr.4.6!F59</f>
        <v>0</v>
      </c>
      <c r="E43" s="57">
        <f>[3]T_post_detr.4.6!G59</f>
        <v>0</v>
      </c>
      <c r="F43" s="36">
        <f t="shared" si="13"/>
        <v>0</v>
      </c>
      <c r="G43" s="57">
        <f>[3]T_post_detr.4.6!K59</f>
        <v>0</v>
      </c>
      <c r="H43" s="57">
        <f>[3]T_post_detr.4.6!L59</f>
        <v>0</v>
      </c>
      <c r="I43" s="36">
        <f t="shared" si="17"/>
        <v>0</v>
      </c>
      <c r="J43" s="57">
        <f>[3]T_post_detr.4.6!P59</f>
        <v>0</v>
      </c>
      <c r="K43" s="57">
        <f>[3]T_post_detr.4.6!Q59</f>
        <v>0</v>
      </c>
      <c r="L43" s="36">
        <f t="shared" si="15"/>
        <v>0</v>
      </c>
      <c r="M43" s="57">
        <f>[3]T_post_detr.4.6!U59</f>
        <v>0</v>
      </c>
      <c r="N43" s="57">
        <f>[3]T_post_detr.4.6!V59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[3]T_post_detr.4.6!F67</f>
        <v>0</v>
      </c>
      <c r="E44" s="57">
        <f>[3]T_post_detr.4.6!G67</f>
        <v>0</v>
      </c>
      <c r="F44" s="36">
        <f t="shared" si="13"/>
        <v>0</v>
      </c>
      <c r="G44" s="57">
        <f>[3]T_post_detr.4.6!K67</f>
        <v>-501.11984001309611</v>
      </c>
      <c r="H44" s="57">
        <f>[3]T_post_detr.4.6!L67</f>
        <v>0</v>
      </c>
      <c r="I44" s="36">
        <f t="shared" si="17"/>
        <v>-501.11984001309611</v>
      </c>
      <c r="J44" s="57">
        <f>[3]T_post_detr.4.6!P67</f>
        <v>0</v>
      </c>
      <c r="K44" s="57">
        <f>[3]T_post_detr.4.6!Q67</f>
        <v>0</v>
      </c>
      <c r="L44" s="36">
        <f t="shared" si="15"/>
        <v>0</v>
      </c>
      <c r="M44" s="57">
        <f>[3]T_post_detr.4.6!U67</f>
        <v>0</v>
      </c>
      <c r="N44" s="57">
        <f>[3]T_post_detr.4.6!V67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[3]T_post_detr.4.6!G68</f>
        <v>6878.1404565113226</v>
      </c>
      <c r="F45" s="36">
        <f>E45</f>
        <v>6878.1404565113226</v>
      </c>
      <c r="G45" s="34"/>
      <c r="H45" s="57">
        <f>[3]T_post_detr.4.6!L68</f>
        <v>6637.5912367336932</v>
      </c>
      <c r="I45" s="36">
        <f>H45</f>
        <v>6637.5912367336932</v>
      </c>
      <c r="J45" s="34"/>
      <c r="K45" s="57">
        <f>[3]T_post_detr.4.6!Q68</f>
        <v>6895.6054037123095</v>
      </c>
      <c r="L45" s="36">
        <f>K45</f>
        <v>6895.6054037123095</v>
      </c>
      <c r="M45" s="34"/>
      <c r="N45" s="57">
        <f>[3]T_post_detr.4.6!V68</f>
        <v>7642.7512367984737</v>
      </c>
      <c r="O45" s="36">
        <f>N45</f>
        <v>7642.7512367984737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[3]T_post_detr.4.6!K69</f>
        <v>0</v>
      </c>
      <c r="H46" s="22">
        <f>[3]T_post_detr.4.6!L69</f>
        <v>0</v>
      </c>
      <c r="I46" s="36">
        <f t="shared" ref="I46" si="18">G46+H46</f>
        <v>0</v>
      </c>
      <c r="J46" s="22">
        <f>[3]T_post_detr.4.6!P69</f>
        <v>0</v>
      </c>
      <c r="K46" s="22">
        <f>[3]T_post_detr.4.6!Q69</f>
        <v>0</v>
      </c>
      <c r="L46" s="36">
        <f t="shared" ref="L46" si="19">J46+K46</f>
        <v>0</v>
      </c>
      <c r="M46" s="22">
        <f>[3]T_post_detr.4.6!U69</f>
        <v>0</v>
      </c>
      <c r="N46" s="22">
        <f>[3]T_post_detr.4.6!V69</f>
        <v>0</v>
      </c>
      <c r="O46" s="36">
        <f t="shared" ref="O46" si="20">M46+N46</f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68781.404565113218</v>
      </c>
      <c r="E47" s="59">
        <f>E25+E30+E40+E41+E42+E43+E44+E45</f>
        <v>35552.701346486312</v>
      </c>
      <c r="F47" s="60">
        <f>D47+E47</f>
        <v>104334.10591159953</v>
      </c>
      <c r="G47" s="59">
        <f>G25+G30+G40+G41+G42+G43+G44+G46</f>
        <v>66375.912367336932</v>
      </c>
      <c r="H47" s="59">
        <f>H25+H30+H40+H41+H42+H43+H44+H45+H46</f>
        <v>35285.510211733694</v>
      </c>
      <c r="I47" s="60">
        <f>G47+H47</f>
        <v>101661.42257907063</v>
      </c>
      <c r="J47" s="59">
        <f>J25+J30+J40+J41+J42+J43+J44+J46</f>
        <v>68956.054037123089</v>
      </c>
      <c r="K47" s="59">
        <f>K25+K30+K40+K41+K42+K43+K44+K45+K46</f>
        <v>42459.603045378972</v>
      </c>
      <c r="L47" s="60">
        <f>J47+K47</f>
        <v>111415.65708250206</v>
      </c>
      <c r="M47" s="59">
        <f>M25+M30+M40+M41+M42+M43+M44+M46</f>
        <v>76427.512367984731</v>
      </c>
      <c r="N47" s="59">
        <f>N25+N30+N40+N41+N42+N43+N44+N45+N46</f>
        <v>50122.415545131807</v>
      </c>
      <c r="O47" s="60">
        <f>M47+N47</f>
        <v>126549.92791311654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[3]T_ante_detr.4.6!F74</f>
        <v>296033.54041323694</v>
      </c>
      <c r="E49" s="65">
        <f>[3]T_ante_detr.4.6!G74</f>
        <v>63549.503621346797</v>
      </c>
      <c r="F49" s="65">
        <f t="shared" si="13"/>
        <v>359583.04403458373</v>
      </c>
      <c r="G49" s="65">
        <f>[3]T_ante_detr.4.6!K74</f>
        <v>303649.70642009063</v>
      </c>
      <c r="H49" s="65">
        <f>[3]T_ante_detr.4.6!L74</f>
        <v>85029.673440173181</v>
      </c>
      <c r="I49" s="65">
        <f t="shared" ref="I49" si="21">G49+H49</f>
        <v>388679.37986026378</v>
      </c>
      <c r="J49" s="65">
        <f>[3]T_ante_detr.4.6!P74</f>
        <v>304750.66748807655</v>
      </c>
      <c r="K49" s="65">
        <f>[3]T_ante_detr.4.6!Q74</f>
        <v>82134.261137807654</v>
      </c>
      <c r="L49" s="65">
        <f t="shared" ref="L49" si="22">J49+K49</f>
        <v>386884.92862588423</v>
      </c>
      <c r="M49" s="65">
        <f>[3]T_ante_detr.4.6!U74</f>
        <v>312222.12581893819</v>
      </c>
      <c r="N49" s="65">
        <f>[3]T_ante_detr.4.6!V74</f>
        <v>82834.410440893829</v>
      </c>
      <c r="O49" s="65">
        <f t="shared" ref="O49" si="23">M49+N49</f>
        <v>395056.53625983204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296033.54041323694</v>
      </c>
      <c r="E50" s="59">
        <f t="shared" si="24"/>
        <v>60496.99868218269</v>
      </c>
      <c r="F50" s="59">
        <f t="shared" si="24"/>
        <v>356530.53909541969</v>
      </c>
      <c r="G50" s="59">
        <f t="shared" si="24"/>
        <v>303649.70642009063</v>
      </c>
      <c r="H50" s="59">
        <f t="shared" si="24"/>
        <v>61229.756501009062</v>
      </c>
      <c r="I50" s="59">
        <f t="shared" si="24"/>
        <v>364879.46292109968</v>
      </c>
      <c r="J50" s="59">
        <f t="shared" si="24"/>
        <v>304750.66748807655</v>
      </c>
      <c r="K50" s="59">
        <f t="shared" si="24"/>
        <v>68255.931274474322</v>
      </c>
      <c r="L50" s="59">
        <f t="shared" si="24"/>
        <v>373006.59876255086</v>
      </c>
      <c r="M50" s="59">
        <f t="shared" si="24"/>
        <v>312222.12581893819</v>
      </c>
      <c r="N50" s="59">
        <f t="shared" si="24"/>
        <v>75918.743774227158</v>
      </c>
      <c r="O50" s="59">
        <f t="shared" si="24"/>
        <v>388140.86959316535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[3]IN_Par_22!$F$44</f>
        <v>0.83289999999999986</v>
      </c>
      <c r="G53" s="72"/>
      <c r="H53" s="73"/>
      <c r="I53" s="74">
        <f>'[3]IN_Par_23-24-25'!$F$45</f>
        <v>0.83289999999999986</v>
      </c>
      <c r="J53" s="72"/>
      <c r="K53" s="73"/>
      <c r="L53" s="74">
        <f>'[3]IN_Par_23-24-25'!$Q$45</f>
        <v>0.83289999999999986</v>
      </c>
      <c r="M53" s="72"/>
      <c r="N53" s="73"/>
      <c r="O53" s="74">
        <f>'[3]IN_Par_23-24-25'!$AB$45</f>
        <v>0.83289999999999986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[3]IN_Par_22!$E$85</f>
        <v>1239.307</v>
      </c>
      <c r="G54" s="34"/>
      <c r="H54" s="76"/>
      <c r="I54" s="77">
        <f>+'[3]IN_Par_23-24-25'!E86</f>
        <v>1239.307</v>
      </c>
      <c r="J54" s="34"/>
      <c r="K54" s="76"/>
      <c r="L54" s="77">
        <f>+'[3]IN_Par_23-24-25'!P86</f>
        <v>1239.307</v>
      </c>
      <c r="M54" s="34"/>
      <c r="N54" s="76"/>
      <c r="O54" s="77">
        <f>+'[3]IN_Par_23-24-25'!AA86</f>
        <v>1239.307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+[3]IN_Par_22!E86</f>
        <v>26.931968107937916</v>
      </c>
      <c r="G55" s="34"/>
      <c r="H55" s="76"/>
      <c r="I55" s="78">
        <f>+'[3]IN_Par_23-24-25'!E87</f>
        <v>28.049574800965221</v>
      </c>
      <c r="J55" s="34"/>
      <c r="K55" s="76"/>
      <c r="L55" s="78">
        <f>+'[3]IN_Par_23-24-25'!P87</f>
        <v>28.768540732475465</v>
      </c>
      <c r="M55" s="34"/>
      <c r="N55" s="76"/>
      <c r="O55" s="78">
        <f>+'[3]IN_Par_23-24-25'!AA87</f>
        <v>29.442217539407078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+[3]IN_Par_22!E87</f>
        <v>32.175288487489908</v>
      </c>
      <c r="G56" s="81"/>
      <c r="H56" s="82"/>
      <c r="I56" s="78">
        <f>+'[3]IN_Par_23-24-25'!E88</f>
        <v>32.175288487489908</v>
      </c>
      <c r="J56" s="81"/>
      <c r="K56" s="82"/>
      <c r="L56" s="78">
        <f>+'[3]IN_Par_23-24-25'!P88</f>
        <v>32.175288487489908</v>
      </c>
      <c r="M56" s="81"/>
      <c r="N56" s="82"/>
      <c r="O56" s="78">
        <f>+'[3]IN_Par_23-24-25'!AA88</f>
        <v>32.175288487489908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[3]IN_Par_22!$E$57</f>
        <v>0</v>
      </c>
      <c r="G59" s="87"/>
      <c r="H59" s="73"/>
      <c r="I59" s="86">
        <f>+'[3]IN_Par_23-24-25'!E58</f>
        <v>0</v>
      </c>
      <c r="J59" s="72"/>
      <c r="K59" s="73"/>
      <c r="L59" s="88">
        <f>+'[3]IN_Par_23-24-25'!P58</f>
        <v>0</v>
      </c>
      <c r="M59" s="72"/>
      <c r="N59" s="73"/>
      <c r="O59" s="88">
        <f>+'[3]IN_Par_23-24-25'!AA58</f>
        <v>0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[3]IN_Par_22!$E$58</f>
        <v>-6.7208061391944629E-2</v>
      </c>
      <c r="G60" s="90"/>
      <c r="H60" s="76"/>
      <c r="I60" s="89">
        <f>+'[3]IN_Par_23-24-25'!E59</f>
        <v>-6.7208061391944629E-2</v>
      </c>
      <c r="J60" s="34"/>
      <c r="K60" s="91"/>
      <c r="L60" s="89">
        <f>+'[3]IN_Par_23-24-25'!P59</f>
        <v>-6.7208061391944629E-2</v>
      </c>
      <c r="M60" s="34"/>
      <c r="N60" s="76"/>
      <c r="O60" s="89">
        <f>+'[3]IN_Par_23-24-25'!AA59</f>
        <v>-6.7208061391944629E-2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-6.7208061391944629E-2</v>
      </c>
      <c r="G61" s="90"/>
      <c r="H61" s="76"/>
      <c r="I61" s="92">
        <f>SUM(I59:I60)</f>
        <v>-6.7208061391944629E-2</v>
      </c>
      <c r="J61" s="34"/>
      <c r="K61" s="76"/>
      <c r="L61" s="93">
        <f>SUM(L59:L60)</f>
        <v>-6.7208061391944629E-2</v>
      </c>
      <c r="M61" s="34"/>
      <c r="N61" s="76"/>
      <c r="O61" s="92">
        <f>SUM(O59:O60)</f>
        <v>-6.7208061391944629E-2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0.93279193860805543</v>
      </c>
      <c r="G62" s="95"/>
      <c r="H62" s="82"/>
      <c r="I62" s="94">
        <f>1+I61</f>
        <v>0.93279193860805543</v>
      </c>
      <c r="J62" s="81"/>
      <c r="K62" s="82"/>
      <c r="L62" s="94">
        <f>1+L61</f>
        <v>0.93279193860805543</v>
      </c>
      <c r="M62" s="81"/>
      <c r="N62" s="82"/>
      <c r="O62" s="94">
        <f>1+O61</f>
        <v>0.93279193860805543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[3]T_ante_detr.4.6!C82</f>
        <v>1.7000000000000001E-2</v>
      </c>
      <c r="G65" s="72"/>
      <c r="H65" s="73"/>
      <c r="I65" s="102">
        <f>[3]T_ante_detr.4.6!D82</f>
        <v>1.7000000000000001E-2</v>
      </c>
      <c r="J65" s="72"/>
      <c r="K65" s="73"/>
      <c r="L65" s="102">
        <f>[3]T_ante_detr.4.6!E82</f>
        <v>1.7000000000000001E-2</v>
      </c>
      <c r="M65" s="72"/>
      <c r="N65" s="73"/>
      <c r="O65" s="102">
        <f>[3]T_ante_detr.4.6!F82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[3]T_ante_detr.4.6!C83</f>
        <v>1E-3</v>
      </c>
      <c r="G66" s="34"/>
      <c r="H66" s="76"/>
      <c r="I66" s="104">
        <f>[3]T_ante_detr.4.6!D83</f>
        <v>1E-3</v>
      </c>
      <c r="J66" s="34"/>
      <c r="K66" s="76"/>
      <c r="L66" s="104">
        <f>[3]T_ante_detr.4.6!E83</f>
        <v>1E-3</v>
      </c>
      <c r="M66" s="34"/>
      <c r="N66" s="76"/>
      <c r="O66" s="104">
        <f>[3]T_ante_detr.4.6!F83</f>
        <v>1E-3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[3]T_ante_detr.4.6!C84</f>
        <v>0.03</v>
      </c>
      <c r="G67" s="34"/>
      <c r="H67" s="76"/>
      <c r="I67" s="104">
        <f>[3]T_ante_detr.4.6!D84</f>
        <v>0.03</v>
      </c>
      <c r="J67" s="34"/>
      <c r="K67" s="76"/>
      <c r="L67" s="104">
        <f>[3]T_ante_detr.4.6!E84</f>
        <v>0.03</v>
      </c>
      <c r="M67" s="34"/>
      <c r="N67" s="76"/>
      <c r="O67" s="104">
        <f>[3]T_ante_detr.4.6!F84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[3]T_ante_detr.4.6!C85</f>
        <v>0.02</v>
      </c>
      <c r="G68" s="34"/>
      <c r="H68" s="76"/>
      <c r="I68" s="104">
        <f>[3]T_ante_detr.4.6!D85</f>
        <v>0.02</v>
      </c>
      <c r="J68" s="34"/>
      <c r="K68" s="76"/>
      <c r="L68" s="104">
        <f>[3]T_ante_detr.4.6!E85</f>
        <v>0.02</v>
      </c>
      <c r="M68" s="34"/>
      <c r="N68" s="76"/>
      <c r="O68" s="104">
        <f>[3]T_ante_detr.4.6!F85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[3]T_ante_detr.4.6!C86</f>
        <v>0</v>
      </c>
      <c r="G69" s="34"/>
      <c r="H69" s="76"/>
      <c r="I69" s="104">
        <f>[3]T_ante_detr.4.6!D86</f>
        <v>0</v>
      </c>
      <c r="J69" s="34"/>
      <c r="K69" s="76"/>
      <c r="L69" s="104">
        <f>[3]T_ante_detr.4.6!E86</f>
        <v>0</v>
      </c>
      <c r="M69" s="34"/>
      <c r="N69" s="76"/>
      <c r="O69" s="104">
        <f>[3]T_ante_detr.4.6!F86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[3]T_ante_detr.4.6!C87</f>
        <v>6.6000000000000003E-2</v>
      </c>
      <c r="G70" s="34"/>
      <c r="H70" s="76"/>
      <c r="I70" s="105">
        <f>[3]T_ante_detr.4.6!D87</f>
        <v>6.6000000000000003E-2</v>
      </c>
      <c r="J70" s="34"/>
      <c r="K70" s="76"/>
      <c r="L70" s="105">
        <f>[3]T_ante_detr.4.6!E87</f>
        <v>6.6000000000000003E-2</v>
      </c>
      <c r="M70" s="34"/>
      <c r="N70" s="76"/>
      <c r="O70" s="105">
        <f>[3]T_ante_detr.4.6!F87</f>
        <v>6.6000000000000003E-2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1.0660000000000001</v>
      </c>
      <c r="G71" s="34"/>
      <c r="H71" s="76"/>
      <c r="I71" s="106">
        <f>(1+I70)</f>
        <v>1.0660000000000001</v>
      </c>
      <c r="J71" s="34"/>
      <c r="K71" s="76"/>
      <c r="L71" s="106">
        <f>(1+L70)</f>
        <v>1.0660000000000001</v>
      </c>
      <c r="M71" s="34"/>
      <c r="N71" s="76"/>
      <c r="O71" s="106">
        <f>(1+O70)</f>
        <v>1.0660000000000001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356530.53909541969</v>
      </c>
      <c r="G72" s="34"/>
      <c r="H72" s="76"/>
      <c r="I72" s="108">
        <f>I50</f>
        <v>364879.46292109968</v>
      </c>
      <c r="J72" s="34"/>
      <c r="K72" s="76"/>
      <c r="L72" s="108">
        <f>L50</f>
        <v>373006.59876255086</v>
      </c>
      <c r="M72" s="34"/>
      <c r="N72" s="76"/>
      <c r="O72" s="108">
        <f>O50</f>
        <v>388140.86959316535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[3]T_ante_detr.4.6!C91</f>
        <v>263095.48422834754</v>
      </c>
      <c r="G73" s="34"/>
      <c r="H73" s="76"/>
      <c r="I73" s="110">
        <f>+[3]T_ante_detr.4.6!D91</f>
        <v>252196.43318382013</v>
      </c>
      <c r="J73" s="34"/>
      <c r="K73" s="76"/>
      <c r="L73" s="110">
        <f>+[3]T_ante_detr.4.6!E91</f>
        <v>263218.04034202907</v>
      </c>
      <c r="M73" s="34"/>
      <c r="N73" s="76"/>
      <c r="O73" s="110">
        <f>+[3]T_ante_detr.4.6!F91</f>
        <v>261590.9416800488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[3]T_ante_detr.4.6!C92</f>
        <v>84524.859750250485</v>
      </c>
      <c r="G74" s="34"/>
      <c r="H74" s="76"/>
      <c r="I74" s="110">
        <f>+[3]T_ante_detr.4.6!D92</f>
        <v>104334.10591159953</v>
      </c>
      <c r="J74" s="34"/>
      <c r="K74" s="76"/>
      <c r="L74" s="110">
        <f>+[3]T_ante_detr.4.6!E92</f>
        <v>101661.42257907063</v>
      </c>
      <c r="M74" s="34"/>
      <c r="N74" s="76"/>
      <c r="O74" s="110">
        <f>+[3]T_ante_detr.4.6!F92</f>
        <v>111415.65708250206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347620.34397859802</v>
      </c>
      <c r="G75" s="34"/>
      <c r="H75" s="76"/>
      <c r="I75" s="111">
        <f>+I73+I74</f>
        <v>356530.53909541969</v>
      </c>
      <c r="J75" s="34"/>
      <c r="K75" s="76"/>
      <c r="L75" s="111">
        <f>+L73+L74</f>
        <v>364879.46292109968</v>
      </c>
      <c r="M75" s="34"/>
      <c r="N75" s="76"/>
      <c r="O75" s="111">
        <f>+O73+O74</f>
        <v>373006.59876255086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1.0256319725561582</v>
      </c>
      <c r="G76" s="81"/>
      <c r="H76" s="82"/>
      <c r="I76" s="112">
        <f>+I72/I75</f>
        <v>1.0234171351684562</v>
      </c>
      <c r="J76" s="81"/>
      <c r="K76" s="82"/>
      <c r="L76" s="112">
        <f>+L72/L75</f>
        <v>1.0222734811556347</v>
      </c>
      <c r="M76" s="81"/>
      <c r="N76" s="82"/>
      <c r="O76" s="112">
        <f>+O72/O75</f>
        <v>1.0405737348369235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356530.53909541969</v>
      </c>
      <c r="G78" s="73"/>
      <c r="H78" s="73"/>
      <c r="I78" s="115">
        <f>IF(I72&lt;=I75*I71,I72,I75*I71)</f>
        <v>364879.46292109968</v>
      </c>
      <c r="J78" s="73"/>
      <c r="K78" s="73"/>
      <c r="L78" s="115">
        <f>IF(L72&lt;=L75*L71,L72,L75*L71)</f>
        <v>373006.59876255086</v>
      </c>
      <c r="M78" s="73"/>
      <c r="N78" s="73"/>
      <c r="O78" s="115">
        <f>IF(O72&lt;=O75*O71,O72,O75*O71)</f>
        <v>388140.86959316535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[3]T_post_detr.4.6!F102</f>
        <v>227252.13584812375</v>
      </c>
      <c r="E81" s="120">
        <f>[3]T_post_detr.4.6!G102</f>
        <v>24944.297335696378</v>
      </c>
      <c r="F81" s="115">
        <f>IF([3]IN_Rimd!$C$16="ERRORE, LA SOMMA DELLE CELLE DIFFERISCE DAL TOTALE
PER UN IMPORTO PARI A:","ERRORE",D81+E81)</f>
        <v>252196.43318382013</v>
      </c>
      <c r="G81" s="119">
        <f>[3]T_post_detr.4.6!K102</f>
        <v>237273.79405275368</v>
      </c>
      <c r="H81" s="120">
        <f>[3]T_post_detr.4.6!L102</f>
        <v>25944.246289275368</v>
      </c>
      <c r="I81" s="115">
        <f>IF([3]IN_Rimd!$H$16="ERRORE, LA SOMMA DELLE CELLE DIFFERISCE DAL TOTALE
PER UN IMPORTO PARI A:","ERRORE",G81+H81)</f>
        <v>263218.04034202907</v>
      </c>
      <c r="J81" s="119">
        <f>[3]T_post_detr.4.6!P102</f>
        <v>235794.61345095345</v>
      </c>
      <c r="K81" s="120">
        <f>[3]T_post_detr.4.6!Q102</f>
        <v>25796.328229095347</v>
      </c>
      <c r="L81" s="115">
        <f>IF([3]IN_Rimd!$M$16="ERRORE, LA SOMMA DELLE CELLE DIFFERISCE DAL TOTALE
PER UN IMPORTO PARI A:","ERRORE",J81+K81)</f>
        <v>261590.9416800488</v>
      </c>
      <c r="M81" s="119">
        <f>[3]T_post_detr.4.6!U102</f>
        <v>235794.61345095345</v>
      </c>
      <c r="N81" s="120">
        <f>[3]T_post_detr.4.6!V102</f>
        <v>25796.328229095347</v>
      </c>
      <c r="O81" s="115">
        <f>IF([3]IN_Rimd!$R$16="ERRORE, LA SOMMA DELLE CELLE DIFFERISCE DAL TOTALE
PER UN IMPORTO PARI A:","ERRORE",M81+N81)</f>
        <v>261590.9416800488</v>
      </c>
    </row>
    <row r="82" spans="1:52" s="14" customFormat="1" ht="20" customHeight="1" thickBot="1">
      <c r="B82" s="118" t="s">
        <v>74</v>
      </c>
      <c r="D82" s="121">
        <f>[3]T_post_detr.4.6!F103</f>
        <v>68781.404565113218</v>
      </c>
      <c r="E82" s="122">
        <f>[3]T_post_detr.4.6!G103</f>
        <v>35552.701346486312</v>
      </c>
      <c r="F82" s="123">
        <f>IF([3]IN_Rimd!$C$16="ERRORE, LA SOMMA DELLE CELLE DIFFERISCE DAL TOTALE
PER UN IMPORTO PARI A:","ERRORE",D82+E82)</f>
        <v>104334.10591159953</v>
      </c>
      <c r="G82" s="121">
        <f>[3]T_post_detr.4.6!K103</f>
        <v>66375.912367336932</v>
      </c>
      <c r="H82" s="122">
        <f>[3]T_post_detr.4.6!L103</f>
        <v>35285.510211733694</v>
      </c>
      <c r="I82" s="123">
        <f>IF([3]IN_Rimd!$H$16="ERRORE, LA SOMMA DELLE CELLE DIFFERISCE DAL TOTALE
PER UN IMPORTO PARI A:","ERRORE",G82+H82)</f>
        <v>101661.42257907063</v>
      </c>
      <c r="J82" s="121">
        <f>[3]T_post_detr.4.6!P103</f>
        <v>68956.054037123089</v>
      </c>
      <c r="K82" s="122">
        <f>[3]T_post_detr.4.6!Q103</f>
        <v>42459.603045378972</v>
      </c>
      <c r="L82" s="123">
        <f>IF([3]IN_Rimd!$M$16="ERRORE, LA SOMMA DELLE CELLE DIFFERISCE DAL TOTALE
PER UN IMPORTO PARI A:","ERRORE",J82+K82)</f>
        <v>111415.65708250206</v>
      </c>
      <c r="M82" s="121">
        <f>[3]T_post_detr.4.6!U103</f>
        <v>76427.512367984731</v>
      </c>
      <c r="N82" s="122">
        <f>[3]T_post_detr.4.6!V103</f>
        <v>50122.415545131807</v>
      </c>
      <c r="O82" s="123">
        <f>IF([3]IN_Rimd!$R$16="ERRORE, LA SOMMA DELLE CELLE DIFFERISCE DAL TOTALE
PER UN IMPORTO PARI A:","ERRORE",M82+N82)</f>
        <v>126549.92791311654</v>
      </c>
    </row>
    <row r="83" spans="1:52" s="124" customFormat="1" ht="17.25" customHeight="1" thickBot="1">
      <c r="B83" s="125" t="s">
        <v>75</v>
      </c>
      <c r="C83" s="14"/>
      <c r="D83" s="126">
        <f>SUM(D81:D82)</f>
        <v>296033.54041323694</v>
      </c>
      <c r="E83" s="127">
        <f>SUM(E81:E82)</f>
        <v>60496.99868218269</v>
      </c>
      <c r="F83" s="128">
        <f>IF([3]IN_Rimd!$C$16="ERRORE, LA SOMMA DELLE CELLE DIFFERISCE DAL TOTALE
PER UN IMPORTO PARI A:","ERRORE",D83+E83)</f>
        <v>356530.53909541963</v>
      </c>
      <c r="G83" s="126">
        <f>SUM(G81:G82)</f>
        <v>303649.70642009063</v>
      </c>
      <c r="H83" s="127">
        <f>SUM(H81:H82)</f>
        <v>61229.756501009062</v>
      </c>
      <c r="I83" s="128">
        <f>IF([3]IN_Rimd!$H$16="ERRORE, LA SOMMA DELLE CELLE DIFFERISCE DAL TOTALE
PER UN IMPORTO PARI A:","ERRORE",G83+H83)</f>
        <v>364879.46292109968</v>
      </c>
      <c r="J83" s="126">
        <f>SUM(J81:J82)</f>
        <v>304750.66748807655</v>
      </c>
      <c r="K83" s="127">
        <f>SUM(K81:K82)</f>
        <v>68255.931274474322</v>
      </c>
      <c r="L83" s="128">
        <f>IF([3]IN_Rimd!$M$16="ERRORE, LA SOMMA DELLE CELLE DIFFERISCE DAL TOTALE
PER UN IMPORTO PARI A:","ERRORE",J83+K83)</f>
        <v>373006.59876255086</v>
      </c>
      <c r="M83" s="126">
        <f>SUM(M81:M82)</f>
        <v>312222.12581893819</v>
      </c>
      <c r="N83" s="127">
        <f>SUM(N81:N82)</f>
        <v>75918.743774227158</v>
      </c>
      <c r="O83" s="128">
        <f>IF([3]IN_Rimd!$R$16="ERRORE, LA SOMMA DELLE CELLE DIFFERISCE DAL TOTALE
PER UN IMPORTO PARI A:","ERRORE",M83+N83)</f>
        <v>388140.86959316535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'[3]IN_COexp-RC-T'!C62</f>
        <v>0</v>
      </c>
      <c r="G85" s="73"/>
      <c r="H85" s="73"/>
      <c r="I85" s="131">
        <f>'[3]IN_COexp-RC-T'!D62</f>
        <v>0</v>
      </c>
      <c r="J85" s="73"/>
      <c r="K85" s="73"/>
      <c r="L85" s="131">
        <f>'[3]IN_COexp-RC-T'!E62</f>
        <v>0</v>
      </c>
      <c r="M85" s="73"/>
      <c r="N85" s="73"/>
      <c r="O85" s="131">
        <f>'[3]IN_COexp-RC-T'!F62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'[3]IN_COexp-RC-T'!C63</f>
        <v>0</v>
      </c>
      <c r="G86" s="82"/>
      <c r="H86" s="82"/>
      <c r="I86" s="132">
        <f>'[3]IN_COexp-RC-T'!D63</f>
        <v>0</v>
      </c>
      <c r="J86" s="82"/>
      <c r="K86" s="82"/>
      <c r="L86" s="132">
        <f>'[3]IN_COexp-RC-T'!E63</f>
        <v>0</v>
      </c>
      <c r="M86" s="82"/>
      <c r="N86" s="82"/>
      <c r="O86" s="132">
        <f>'[3]IN_COexp-RC-T'!F63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252196.43318382013</v>
      </c>
      <c r="G88" s="72"/>
      <c r="H88" s="73"/>
      <c r="I88" s="136">
        <f>I81-I85</f>
        <v>263218.04034202907</v>
      </c>
      <c r="J88" s="72"/>
      <c r="K88" s="73"/>
      <c r="L88" s="136">
        <f>L81-L85</f>
        <v>261590.9416800488</v>
      </c>
      <c r="M88" s="72"/>
      <c r="N88" s="73"/>
      <c r="O88" s="136">
        <f>O81-O85</f>
        <v>261590.9416800488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104334.10591159953</v>
      </c>
      <c r="G89" s="34"/>
      <c r="H89" s="76"/>
      <c r="I89" s="138">
        <f>I82-I86</f>
        <v>101661.42257907063</v>
      </c>
      <c r="J89" s="34"/>
      <c r="K89" s="76"/>
      <c r="L89" s="138">
        <f>L82-L86</f>
        <v>111415.65708250206</v>
      </c>
      <c r="M89" s="34"/>
      <c r="N89" s="76"/>
      <c r="O89" s="138">
        <f>O82-O86</f>
        <v>126549.92791311654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356530.53909541969</v>
      </c>
      <c r="G90" s="81"/>
      <c r="H90" s="82"/>
      <c r="I90" s="139">
        <f>+I88+I89</f>
        <v>364879.46292109968</v>
      </c>
      <c r="J90" s="81"/>
      <c r="K90" s="82"/>
      <c r="L90" s="139">
        <f>+L88+L89</f>
        <v>373006.59876255086</v>
      </c>
      <c r="M90" s="81"/>
      <c r="N90" s="82"/>
      <c r="O90" s="139">
        <f>+O88+O89</f>
        <v>388140.86959316535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[3]T_post_detr.4.6!F111</f>
        <v>0</v>
      </c>
      <c r="E92" s="143">
        <f>[3]T_post_detr.4.6!G111</f>
        <v>0</v>
      </c>
      <c r="F92" s="144">
        <f>D92+E92</f>
        <v>0</v>
      </c>
      <c r="G92" s="142">
        <f>[3]T_post_detr.4.6!K111</f>
        <v>25482.251531960694</v>
      </c>
      <c r="H92" s="143">
        <f>[3]T_post_detr.4.6!L111</f>
        <v>0</v>
      </c>
      <c r="I92" s="144">
        <f>G92+H92</f>
        <v>25482.251531960694</v>
      </c>
      <c r="J92" s="142">
        <f>[3]T_post_detr.4.6!P111</f>
        <v>25482.251531960694</v>
      </c>
      <c r="K92" s="143">
        <f>[3]T_post_detr.4.6!Q111</f>
        <v>0</v>
      </c>
      <c r="L92" s="144">
        <f>J92+K92</f>
        <v>25482.251531960694</v>
      </c>
      <c r="M92" s="142">
        <f>[3]T_post_detr.4.6!U111</f>
        <v>25482.251531960694</v>
      </c>
      <c r="N92" s="143">
        <f>[3]T_post_detr.4.6!V111</f>
        <v>0</v>
      </c>
      <c r="O92" s="144">
        <f>M92+N92</f>
        <v>25482.251531960694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35" priority="4" operator="containsText" text="ERRORE">
      <formula>NOT(ISERROR(SEARCH("ERRORE",F81)))</formula>
    </cfRule>
  </conditionalFormatting>
  <conditionalFormatting sqref="I81:I83">
    <cfRule type="containsText" dxfId="34" priority="3" operator="containsText" text="ERRORE">
      <formula>NOT(ISERROR(SEARCH("ERRORE",I81)))</formula>
    </cfRule>
  </conditionalFormatting>
  <conditionalFormatting sqref="L81:L83">
    <cfRule type="containsText" dxfId="33" priority="2" operator="containsText" text="ERRORE">
      <formula>NOT(ISERROR(SEARCH("ERRORE",L81)))</formula>
    </cfRule>
  </conditionalFormatting>
  <conditionalFormatting sqref="O81:O83">
    <cfRule type="containsText" dxfId="32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abSelected="1" topLeftCell="C82" zoomScale="70" zoomScaleNormal="70" zoomScalePageLayoutView="70" workbookViewId="0">
      <selection activeCell="F98" sqref="F98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84</v>
      </c>
      <c r="E4" s="152"/>
      <c r="F4" s="153"/>
      <c r="G4" s="151" t="s">
        <v>84</v>
      </c>
      <c r="H4" s="152"/>
      <c r="I4" s="153"/>
      <c r="J4" s="151" t="s">
        <v>84</v>
      </c>
      <c r="K4" s="152"/>
      <c r="L4" s="153"/>
      <c r="M4" s="151" t="s">
        <v>84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v>90289.056497639976</v>
      </c>
      <c r="E6" s="22">
        <v>0</v>
      </c>
      <c r="F6" s="23">
        <f>D6+E6</f>
        <v>90289.056497639976</v>
      </c>
      <c r="G6" s="22">
        <v>81269.656652015823</v>
      </c>
      <c r="H6" s="22">
        <v>0</v>
      </c>
      <c r="I6" s="23">
        <f>G6+H6</f>
        <v>81269.656652015823</v>
      </c>
      <c r="J6" s="22">
        <v>81269.656652015823</v>
      </c>
      <c r="K6" s="22">
        <v>0</v>
      </c>
      <c r="L6" s="23">
        <f>J6+K6</f>
        <v>81269.656652015823</v>
      </c>
      <c r="M6" s="22">
        <v>81269.656652015823</v>
      </c>
      <c r="N6" s="22">
        <v>0</v>
      </c>
      <c r="O6" s="23">
        <f>M6+N6</f>
        <v>81269.656652015823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v>156387.78345662745</v>
      </c>
      <c r="E7" s="22">
        <v>0</v>
      </c>
      <c r="F7" s="23">
        <f t="shared" ref="F7:F20" si="0">D7+E7</f>
        <v>156387.78345662745</v>
      </c>
      <c r="G7" s="22">
        <v>141165.13281123101</v>
      </c>
      <c r="H7" s="22">
        <v>0</v>
      </c>
      <c r="I7" s="23">
        <f t="shared" ref="I7:I13" si="1">G7+H7</f>
        <v>141165.13281123101</v>
      </c>
      <c r="J7" s="22">
        <v>141165.13281123101</v>
      </c>
      <c r="K7" s="22">
        <v>0</v>
      </c>
      <c r="L7" s="23">
        <f t="shared" ref="L7:L12" si="2">J7+K7</f>
        <v>141165.13281123101</v>
      </c>
      <c r="M7" s="22">
        <v>141165.13281123101</v>
      </c>
      <c r="N7" s="22">
        <v>0</v>
      </c>
      <c r="O7" s="23">
        <f t="shared" ref="O7:O13" si="3">M7+N7</f>
        <v>141165.13281123101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v>259530.9072218904</v>
      </c>
      <c r="E8" s="22">
        <v>0</v>
      </c>
      <c r="F8" s="23">
        <f t="shared" si="0"/>
        <v>259530.9072218904</v>
      </c>
      <c r="G8" s="22">
        <v>313088.59329627379</v>
      </c>
      <c r="H8" s="22">
        <v>0</v>
      </c>
      <c r="I8" s="23">
        <f t="shared" si="1"/>
        <v>313088.59329627379</v>
      </c>
      <c r="J8" s="22">
        <v>313088.59329627379</v>
      </c>
      <c r="K8" s="22">
        <v>0</v>
      </c>
      <c r="L8" s="23">
        <f t="shared" si="2"/>
        <v>313088.59329627379</v>
      </c>
      <c r="M8" s="22">
        <v>313088.59329627379</v>
      </c>
      <c r="N8" s="22">
        <v>0</v>
      </c>
      <c r="O8" s="23">
        <f t="shared" si="3"/>
        <v>313088.59329627379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v>346525.18506605976</v>
      </c>
      <c r="E9" s="22">
        <v>0</v>
      </c>
      <c r="F9" s="23">
        <f t="shared" si="0"/>
        <v>346525.18506605976</v>
      </c>
      <c r="G9" s="22">
        <v>339788.47019354469</v>
      </c>
      <c r="H9" s="22">
        <v>0</v>
      </c>
      <c r="I9" s="23">
        <f t="shared" si="1"/>
        <v>339788.47019354469</v>
      </c>
      <c r="J9" s="22">
        <v>339788.47019354469</v>
      </c>
      <c r="K9" s="22">
        <v>0</v>
      </c>
      <c r="L9" s="23">
        <f t="shared" si="2"/>
        <v>339788.47019354469</v>
      </c>
      <c r="M9" s="22">
        <v>339788.47019354469</v>
      </c>
      <c r="N9" s="22">
        <v>0</v>
      </c>
      <c r="O9" s="23">
        <f t="shared" si="3"/>
        <v>339788.47019354469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v>0</v>
      </c>
      <c r="E10" s="22">
        <v>0</v>
      </c>
      <c r="F10" s="23">
        <f t="shared" si="0"/>
        <v>0</v>
      </c>
      <c r="G10" s="22">
        <v>0</v>
      </c>
      <c r="H10" s="22">
        <v>0</v>
      </c>
      <c r="I10" s="23">
        <f t="shared" si="1"/>
        <v>0</v>
      </c>
      <c r="J10" s="22">
        <v>0</v>
      </c>
      <c r="K10" s="22">
        <v>0</v>
      </c>
      <c r="L10" s="23">
        <f t="shared" si="2"/>
        <v>0</v>
      </c>
      <c r="M10" s="22">
        <v>0</v>
      </c>
      <c r="N10" s="22"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v>7989.3</v>
      </c>
      <c r="E11" s="22">
        <v>0</v>
      </c>
      <c r="F11" s="23">
        <f t="shared" si="0"/>
        <v>7989.3</v>
      </c>
      <c r="G11" s="22">
        <v>15622.2</v>
      </c>
      <c r="H11" s="22">
        <v>0</v>
      </c>
      <c r="I11" s="23">
        <f t="shared" si="1"/>
        <v>15622.2</v>
      </c>
      <c r="J11" s="22">
        <v>15622.2</v>
      </c>
      <c r="K11" s="22">
        <v>0</v>
      </c>
      <c r="L11" s="23">
        <f t="shared" si="2"/>
        <v>15622.2</v>
      </c>
      <c r="M11" s="22">
        <v>15622.2</v>
      </c>
      <c r="N11" s="22">
        <v>0</v>
      </c>
      <c r="O11" s="23">
        <f t="shared" si="3"/>
        <v>15622.2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v>0</v>
      </c>
      <c r="E12" s="22">
        <v>0</v>
      </c>
      <c r="F12" s="23">
        <f t="shared" si="0"/>
        <v>0</v>
      </c>
      <c r="G12" s="22">
        <v>0</v>
      </c>
      <c r="H12" s="22">
        <v>0</v>
      </c>
      <c r="I12" s="23">
        <f t="shared" si="1"/>
        <v>0</v>
      </c>
      <c r="J12" s="22">
        <v>0</v>
      </c>
      <c r="K12" s="22">
        <v>0</v>
      </c>
      <c r="L12" s="23">
        <f t="shared" si="2"/>
        <v>0</v>
      </c>
      <c r="M12" s="22">
        <v>0</v>
      </c>
      <c r="N12" s="22"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v>96635.574378970719</v>
      </c>
      <c r="E13" s="22">
        <v>0</v>
      </c>
      <c r="F13" s="23">
        <f t="shared" si="0"/>
        <v>96635.574378970719</v>
      </c>
      <c r="G13" s="22">
        <v>96539.035343627082</v>
      </c>
      <c r="H13" s="22">
        <v>0</v>
      </c>
      <c r="I13" s="23">
        <f t="shared" si="1"/>
        <v>96539.035343627082</v>
      </c>
      <c r="J13" s="22">
        <v>96539.035343627082</v>
      </c>
      <c r="K13" s="22">
        <v>0</v>
      </c>
      <c r="L13" s="23">
        <f>J13+K13</f>
        <v>96539.035343627082</v>
      </c>
      <c r="M13" s="22">
        <v>96539.035343627082</v>
      </c>
      <c r="N13" s="22">
        <v>0</v>
      </c>
      <c r="O13" s="23">
        <f t="shared" si="3"/>
        <v>96539.035343627082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6">
        <v>0.6</v>
      </c>
      <c r="E14" s="27">
        <v>0.6</v>
      </c>
      <c r="F14" s="28">
        <f>IF(D14=E14,D14,"n.d.")</f>
        <v>0.6</v>
      </c>
      <c r="G14" s="27">
        <v>0.6</v>
      </c>
      <c r="H14" s="27">
        <v>0.6</v>
      </c>
      <c r="I14" s="28">
        <f>IF(G14=H14,G14,"n.d.")</f>
        <v>0.6</v>
      </c>
      <c r="J14" s="27">
        <v>0.6</v>
      </c>
      <c r="K14" s="27">
        <v>0.6</v>
      </c>
      <c r="L14" s="28">
        <f>IF(J14=K14,J14,"n.d.")</f>
        <v>0.6</v>
      </c>
      <c r="M14" s="27">
        <v>0.6</v>
      </c>
      <c r="N14" s="27"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v>57981.34462738243</v>
      </c>
      <c r="E15" s="22">
        <v>0</v>
      </c>
      <c r="F15" s="23">
        <f t="shared" si="0"/>
        <v>57981.34462738243</v>
      </c>
      <c r="G15" s="22">
        <v>57923.421206176245</v>
      </c>
      <c r="H15" s="22">
        <v>0</v>
      </c>
      <c r="I15" s="23">
        <f t="shared" ref="I15:I16" si="4">G15+H15</f>
        <v>57923.421206176245</v>
      </c>
      <c r="J15" s="22">
        <v>57923.421206176245</v>
      </c>
      <c r="K15" s="22">
        <v>0</v>
      </c>
      <c r="L15" s="23">
        <f t="shared" ref="L15:L16" si="5">J15+K15</f>
        <v>57923.421206176245</v>
      </c>
      <c r="M15" s="22">
        <v>57923.421206176245</v>
      </c>
      <c r="N15" s="22">
        <v>0</v>
      </c>
      <c r="O15" s="23">
        <f t="shared" ref="O15:O16" si="6">M15+N15</f>
        <v>57923.421206176245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v>2746.1798574209993</v>
      </c>
      <c r="E16" s="22">
        <v>0</v>
      </c>
      <c r="F16" s="23">
        <f t="shared" si="0"/>
        <v>2746.1798574209993</v>
      </c>
      <c r="G16" s="22">
        <v>2743.4364209999999</v>
      </c>
      <c r="H16" s="22">
        <v>0</v>
      </c>
      <c r="I16" s="23">
        <f t="shared" si="4"/>
        <v>2743.4364209999999</v>
      </c>
      <c r="J16" s="22">
        <v>2743.4364209999999</v>
      </c>
      <c r="K16" s="22">
        <v>0</v>
      </c>
      <c r="L16" s="23">
        <f t="shared" si="5"/>
        <v>2743.4364209999999</v>
      </c>
      <c r="M16" s="22">
        <v>2743.4364209999999</v>
      </c>
      <c r="N16" s="22">
        <v>0</v>
      </c>
      <c r="O16" s="23">
        <f t="shared" si="6"/>
        <v>2743.4364209999999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v>0.1</v>
      </c>
      <c r="E17" s="29">
        <v>0.1</v>
      </c>
      <c r="F17" s="30">
        <f>D17</f>
        <v>0.1</v>
      </c>
      <c r="G17" s="29">
        <v>0.1</v>
      </c>
      <c r="H17" s="29">
        <v>0.1</v>
      </c>
      <c r="I17" s="30">
        <f>G17</f>
        <v>0.1</v>
      </c>
      <c r="J17" s="29">
        <v>0.1</v>
      </c>
      <c r="K17" s="29">
        <v>0.1</v>
      </c>
      <c r="L17" s="30">
        <v>0.1</v>
      </c>
      <c r="M17" s="29">
        <v>0.1</v>
      </c>
      <c r="N17" s="29">
        <v>0.1</v>
      </c>
      <c r="O17" s="30">
        <f>N17</f>
        <v>0.1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v>0.66</v>
      </c>
      <c r="E18" s="29">
        <v>0.66</v>
      </c>
      <c r="F18" s="31">
        <f>IF(D18=E18,D18,"n.d.")</f>
        <v>0.66</v>
      </c>
      <c r="G18" s="29">
        <v>0.66</v>
      </c>
      <c r="H18" s="29">
        <v>0.66</v>
      </c>
      <c r="I18" s="31">
        <f>IF(G18=H18,G18,"n.d.")</f>
        <v>0.66</v>
      </c>
      <c r="J18" s="29">
        <v>0.66</v>
      </c>
      <c r="K18" s="29">
        <v>0.66</v>
      </c>
      <c r="L18" s="31">
        <f>IF(J18=K18,J18,"n.d.")</f>
        <v>0.66</v>
      </c>
      <c r="M18" s="29">
        <v>0.66</v>
      </c>
      <c r="N18" s="29">
        <v>0.66</v>
      </c>
      <c r="O18" s="31">
        <f>IF(M18=N18,M18,"n.d.")</f>
        <v>0.66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v>1812.4787058978595</v>
      </c>
      <c r="E19" s="22">
        <v>0</v>
      </c>
      <c r="F19" s="23">
        <f t="shared" si="0"/>
        <v>1812.4787058978595</v>
      </c>
      <c r="G19" s="22">
        <v>1810.6680378599999</v>
      </c>
      <c r="H19" s="22">
        <v>0</v>
      </c>
      <c r="I19" s="23">
        <f t="shared" ref="I19:I20" si="7">G19+H19</f>
        <v>1810.6680378599999</v>
      </c>
      <c r="J19" s="22">
        <v>1810.6680378599999</v>
      </c>
      <c r="K19" s="22">
        <v>0</v>
      </c>
      <c r="L19" s="23">
        <f t="shared" ref="L19:L20" si="8">J19+K19</f>
        <v>1810.6680378599999</v>
      </c>
      <c r="M19" s="32">
        <v>1810.6680378599999</v>
      </c>
      <c r="N19" s="33">
        <v>0</v>
      </c>
      <c r="O19" s="23">
        <f t="shared" ref="O19:O20" si="9">M19+N19</f>
        <v>1810.6680378599999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v>5047.2172859243001</v>
      </c>
      <c r="E20" s="22">
        <v>0</v>
      </c>
      <c r="F20" s="23">
        <f t="shared" si="0"/>
        <v>5047.2172859243001</v>
      </c>
      <c r="G20" s="22">
        <v>5047.2172859243001</v>
      </c>
      <c r="H20" s="22">
        <v>0</v>
      </c>
      <c r="I20" s="23">
        <f t="shared" si="7"/>
        <v>5047.2172859243001</v>
      </c>
      <c r="J20" s="22">
        <v>150.98652792469875</v>
      </c>
      <c r="K20" s="22">
        <v>0</v>
      </c>
      <c r="L20" s="23">
        <f t="shared" si="8"/>
        <v>150.98652792469875</v>
      </c>
      <c r="M20" s="22">
        <v>0</v>
      </c>
      <c r="N20" s="22"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v>80597.562619486183</v>
      </c>
      <c r="F21" s="23">
        <f>E21</f>
        <v>80597.562619486183</v>
      </c>
      <c r="G21" s="34"/>
      <c r="H21" s="22">
        <v>83624.718099495338</v>
      </c>
      <c r="I21" s="23">
        <f>H21</f>
        <v>83624.718099495338</v>
      </c>
      <c r="J21" s="34"/>
      <c r="K21" s="22">
        <v>83135.095023695365</v>
      </c>
      <c r="L21" s="23">
        <f>K21</f>
        <v>83135.095023695365</v>
      </c>
      <c r="M21" s="34"/>
      <c r="N21" s="22">
        <v>83119.996370902896</v>
      </c>
      <c r="O21" s="23">
        <f>N21</f>
        <v>83119.996370902896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v>0</v>
      </c>
      <c r="H22" s="22">
        <v>0</v>
      </c>
      <c r="I22" s="36">
        <f t="shared" ref="I22" si="10">G22+H22</f>
        <v>0</v>
      </c>
      <c r="J22" s="22">
        <v>0</v>
      </c>
      <c r="K22" s="22">
        <v>0</v>
      </c>
      <c r="L22" s="36">
        <f t="shared" ref="L22" si="11">J22+K22</f>
        <v>0</v>
      </c>
      <c r="M22" s="22">
        <v>0</v>
      </c>
      <c r="N22" s="22"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805975.62619486172</v>
      </c>
      <c r="E23" s="38">
        <f>E6+E7+E8+E9+E10+E11+E12-E15-E19+E20+E21</f>
        <v>80597.562619486183</v>
      </c>
      <c r="F23" s="38">
        <f>D23+E23</f>
        <v>886573.18881434784</v>
      </c>
      <c r="G23" s="38">
        <f>G6+G7+G8+G9+G10+G11+G12-G15-G19+G20+G22</f>
        <v>836247.18099495326</v>
      </c>
      <c r="H23" s="38">
        <f>H6+H7+H8+H9+H10+H11+H12-H15-H19+H20+H21+H22</f>
        <v>83624.718099495338</v>
      </c>
      <c r="I23" s="38">
        <f>G23+H23</f>
        <v>919871.89909444866</v>
      </c>
      <c r="J23" s="38">
        <f>J6+J7+J8+J9+J10+J11+J12-J15-J19+J20+J22</f>
        <v>831350.95023695356</v>
      </c>
      <c r="K23" s="38">
        <f>K6+K7+K8+K9+K10+K11+K12-K15-K19+K20+K21+K22</f>
        <v>83135.095023695365</v>
      </c>
      <c r="L23" s="38">
        <f>J23+K23</f>
        <v>914486.04526064894</v>
      </c>
      <c r="M23" s="38">
        <f>M6+M7+M8+M9+M10+M11+M12-M15-M19+M20+M22</f>
        <v>831199.9637090289</v>
      </c>
      <c r="N23" s="38">
        <f>N6+N7+N8+N9+N10+N11+N12-N15-N19+N20+N21+N22</f>
        <v>83119.996370902896</v>
      </c>
      <c r="O23" s="38">
        <f>M23+N23</f>
        <v>914319.96007993177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v>142073.04675563998</v>
      </c>
      <c r="E25" s="44">
        <v>0</v>
      </c>
      <c r="F25" s="45">
        <f t="shared" ref="F25:F49" si="13">D25+E25</f>
        <v>142073.04675563998</v>
      </c>
      <c r="G25" s="44">
        <v>140421.37532165425</v>
      </c>
      <c r="H25" s="44">
        <v>0</v>
      </c>
      <c r="I25" s="45">
        <f t="shared" ref="I25:I33" si="14">G25+H25</f>
        <v>140421.37532165425</v>
      </c>
      <c r="J25" s="44">
        <v>140421.37532165425</v>
      </c>
      <c r="K25" s="44">
        <v>0</v>
      </c>
      <c r="L25" s="45">
        <f t="shared" ref="L25:L44" si="15">J25+K25</f>
        <v>140421.37532165425</v>
      </c>
      <c r="M25" s="44">
        <v>140421.37532165425</v>
      </c>
      <c r="N25" s="44">
        <v>0</v>
      </c>
      <c r="O25" s="45">
        <f t="shared" ref="O25:O43" si="16">M25+N25</f>
        <v>140421.37532165425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v>73706.284011360054</v>
      </c>
      <c r="E26" s="22">
        <v>24958.701767999999</v>
      </c>
      <c r="F26" s="36">
        <f t="shared" si="13"/>
        <v>98664.985779360053</v>
      </c>
      <c r="G26" s="22">
        <v>75168.447343295804</v>
      </c>
      <c r="H26" s="22">
        <v>24933.768</v>
      </c>
      <c r="I26" s="36">
        <f t="shared" si="14"/>
        <v>100102.2153432958</v>
      </c>
      <c r="J26" s="22">
        <v>75168.447343295804</v>
      </c>
      <c r="K26" s="22">
        <v>24933.768</v>
      </c>
      <c r="L26" s="36">
        <f t="shared" si="15"/>
        <v>100102.2153432958</v>
      </c>
      <c r="M26" s="22">
        <v>75168.447343295804</v>
      </c>
      <c r="N26" s="22">
        <v>24933.768</v>
      </c>
      <c r="O26" s="36">
        <f t="shared" si="16"/>
        <v>100102.2153432958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v>101431.61634606011</v>
      </c>
      <c r="E27" s="47">
        <v>0</v>
      </c>
      <c r="F27" s="48">
        <f t="shared" si="13"/>
        <v>101431.61634606011</v>
      </c>
      <c r="G27" s="47">
        <v>89997.453315641658</v>
      </c>
      <c r="H27" s="47">
        <v>0</v>
      </c>
      <c r="I27" s="48">
        <f t="shared" si="14"/>
        <v>89997.453315641658</v>
      </c>
      <c r="J27" s="47">
        <v>89997.453315641658</v>
      </c>
      <c r="K27" s="47">
        <v>0</v>
      </c>
      <c r="L27" s="48">
        <f t="shared" si="15"/>
        <v>89997.453315641658</v>
      </c>
      <c r="M27" s="47">
        <v>89997.453315641658</v>
      </c>
      <c r="N27" s="47">
        <v>0</v>
      </c>
      <c r="O27" s="48">
        <f t="shared" si="16"/>
        <v>89997.453315641658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v>0</v>
      </c>
      <c r="E28" s="47">
        <v>0</v>
      </c>
      <c r="F28" s="48">
        <f t="shared" si="13"/>
        <v>0</v>
      </c>
      <c r="G28" s="47">
        <v>0</v>
      </c>
      <c r="H28" s="47">
        <v>0</v>
      </c>
      <c r="I28" s="48">
        <f t="shared" si="14"/>
        <v>0</v>
      </c>
      <c r="J28" s="47">
        <v>0</v>
      </c>
      <c r="K28" s="47">
        <v>0</v>
      </c>
      <c r="L28" s="48">
        <f t="shared" si="15"/>
        <v>0</v>
      </c>
      <c r="M28" s="47">
        <v>0</v>
      </c>
      <c r="N28" s="47">
        <v>0</v>
      </c>
      <c r="O28" s="48">
        <f t="shared" si="16"/>
        <v>0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v>48976.728080280052</v>
      </c>
      <c r="E29" s="47">
        <v>6384.1077299999988</v>
      </c>
      <c r="F29" s="48">
        <f t="shared" si="13"/>
        <v>55360.835810280048</v>
      </c>
      <c r="G29" s="47">
        <v>48601.2489344348</v>
      </c>
      <c r="H29" s="47">
        <v>6383.7420000000002</v>
      </c>
      <c r="I29" s="48">
        <f t="shared" si="14"/>
        <v>54984.990934434798</v>
      </c>
      <c r="J29" s="47">
        <v>48601.2489344348</v>
      </c>
      <c r="K29" s="47">
        <v>6383.7420000000002</v>
      </c>
      <c r="L29" s="48">
        <f t="shared" si="15"/>
        <v>54984.990934434798</v>
      </c>
      <c r="M29" s="47">
        <v>48601.2489344348</v>
      </c>
      <c r="N29" s="47">
        <v>6383.7420000000002</v>
      </c>
      <c r="O29" s="48">
        <f t="shared" si="16"/>
        <v>54984.990934434798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224114.62843770022</v>
      </c>
      <c r="E30" s="51">
        <f>+E26+E27+E28+E29</f>
        <v>31342.809497999999</v>
      </c>
      <c r="F30" s="52">
        <f t="shared" si="13"/>
        <v>255457.4379357002</v>
      </c>
      <c r="G30" s="51">
        <f>+G26+G27+G28+G29</f>
        <v>213767.14959337225</v>
      </c>
      <c r="H30" s="51">
        <f>+H26+H27+H28+H29</f>
        <v>31317.510000000002</v>
      </c>
      <c r="I30" s="52">
        <f t="shared" si="14"/>
        <v>245084.65959337226</v>
      </c>
      <c r="J30" s="51">
        <f>+J26+J27+J28+J29</f>
        <v>213767.14959337225</v>
      </c>
      <c r="K30" s="51">
        <f>+K26+K27+K28+K29</f>
        <v>31317.510000000002</v>
      </c>
      <c r="L30" s="52">
        <f t="shared" si="15"/>
        <v>245084.65959337226</v>
      </c>
      <c r="M30" s="51">
        <f>+M26+M27+M28+M29</f>
        <v>213767.14959337225</v>
      </c>
      <c r="N30" s="51">
        <f>+N26+N27+N28+N29</f>
        <v>31317.510000000002</v>
      </c>
      <c r="O30" s="52">
        <f t="shared" si="16"/>
        <v>245084.65959337226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v>57868.744381898498</v>
      </c>
      <c r="E31" s="53">
        <v>0</v>
      </c>
      <c r="F31" s="48">
        <f t="shared" si="13"/>
        <v>57868.744381898498</v>
      </c>
      <c r="G31" s="53">
        <v>51447.943024818298</v>
      </c>
      <c r="H31" s="53">
        <v>0</v>
      </c>
      <c r="I31" s="48">
        <f t="shared" si="14"/>
        <v>51447.943024818298</v>
      </c>
      <c r="J31" s="53">
        <v>56784.710638941884</v>
      </c>
      <c r="K31" s="53">
        <v>0</v>
      </c>
      <c r="L31" s="48">
        <f t="shared" si="15"/>
        <v>56784.710638941884</v>
      </c>
      <c r="M31" s="53">
        <v>78690.132403782423</v>
      </c>
      <c r="N31" s="53">
        <v>0</v>
      </c>
      <c r="O31" s="48">
        <f t="shared" si="16"/>
        <v>78690.132403782423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4328.7534318188154</v>
      </c>
      <c r="E32" s="54">
        <f>+E33+E34+E35+E36</f>
        <v>34609.587011999996</v>
      </c>
      <c r="F32" s="48">
        <f t="shared" si="13"/>
        <v>38938.340443818815</v>
      </c>
      <c r="G32" s="54">
        <f>+G33+G34+G35+G36</f>
        <v>4291.6398650072533</v>
      </c>
      <c r="H32" s="54">
        <f>+H33+H34+H35+H36</f>
        <v>34575.012000000002</v>
      </c>
      <c r="I32" s="48">
        <f t="shared" si="14"/>
        <v>38866.651865007254</v>
      </c>
      <c r="J32" s="54">
        <f>+J33+J34+J35+J36</f>
        <v>4291.6398650072533</v>
      </c>
      <c r="K32" s="54">
        <f>+K33+K34+K35+K36</f>
        <v>34575.012000000002</v>
      </c>
      <c r="L32" s="48">
        <f t="shared" si="15"/>
        <v>38866.651865007254</v>
      </c>
      <c r="M32" s="54">
        <f>+M33+M34+M35+M36</f>
        <v>4291.6398650072533</v>
      </c>
      <c r="N32" s="54">
        <f>+N33+N34+N35+N36</f>
        <v>34575.012000000002</v>
      </c>
      <c r="O32" s="48">
        <f t="shared" si="16"/>
        <v>38866.651865007254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v>0</v>
      </c>
      <c r="E33" s="47">
        <v>0</v>
      </c>
      <c r="F33" s="48">
        <f t="shared" si="13"/>
        <v>0</v>
      </c>
      <c r="G33" s="47">
        <v>0</v>
      </c>
      <c r="H33" s="47">
        <v>0</v>
      </c>
      <c r="I33" s="48">
        <f t="shared" si="14"/>
        <v>0</v>
      </c>
      <c r="J33" s="47">
        <v>0</v>
      </c>
      <c r="K33" s="47">
        <v>0</v>
      </c>
      <c r="L33" s="48">
        <f t="shared" si="15"/>
        <v>0</v>
      </c>
      <c r="M33" s="47">
        <v>0</v>
      </c>
      <c r="N33" s="47"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v>359.96478799881601</v>
      </c>
      <c r="E34" s="47">
        <v>34609.587011999996</v>
      </c>
      <c r="F34" s="48">
        <f>D34+E34</f>
        <v>34969.551799998815</v>
      </c>
      <c r="G34" s="47">
        <v>326.81773079999999</v>
      </c>
      <c r="H34" s="47">
        <v>0</v>
      </c>
      <c r="I34" s="48">
        <f>G34+H34</f>
        <v>326.81773079999999</v>
      </c>
      <c r="J34" s="47">
        <v>326.81773079999999</v>
      </c>
      <c r="K34" s="47">
        <v>0</v>
      </c>
      <c r="L34" s="48">
        <f t="shared" si="15"/>
        <v>326.81773079999999</v>
      </c>
      <c r="M34" s="47">
        <v>326.81773079999999</v>
      </c>
      <c r="N34" s="47">
        <v>0</v>
      </c>
      <c r="O34" s="48">
        <f t="shared" si="16"/>
        <v>326.81773079999999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v>3968.7886438199994</v>
      </c>
      <c r="E35" s="47">
        <v>0</v>
      </c>
      <c r="F35" s="48">
        <f t="shared" si="13"/>
        <v>3968.7886438199994</v>
      </c>
      <c r="G35" s="47">
        <v>3964.8221342072529</v>
      </c>
      <c r="H35" s="47">
        <v>34575.012000000002</v>
      </c>
      <c r="I35" s="48">
        <f t="shared" ref="I35:I44" si="17">G35+H35</f>
        <v>38539.834134207253</v>
      </c>
      <c r="J35" s="47">
        <v>3964.8221342072529</v>
      </c>
      <c r="K35" s="47">
        <v>34575.012000000002</v>
      </c>
      <c r="L35" s="48">
        <f t="shared" si="15"/>
        <v>38539.834134207253</v>
      </c>
      <c r="M35" s="47">
        <v>3964.8221342072529</v>
      </c>
      <c r="N35" s="47">
        <v>34575.012000000002</v>
      </c>
      <c r="O35" s="48">
        <f t="shared" si="16"/>
        <v>38539.834134207253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v>0</v>
      </c>
      <c r="E36" s="47">
        <v>0</v>
      </c>
      <c r="F36" s="48">
        <f t="shared" si="13"/>
        <v>0</v>
      </c>
      <c r="G36" s="47">
        <v>0</v>
      </c>
      <c r="H36" s="47">
        <v>0</v>
      </c>
      <c r="I36" s="48">
        <f t="shared" si="17"/>
        <v>0</v>
      </c>
      <c r="J36" s="47">
        <v>0</v>
      </c>
      <c r="K36" s="47">
        <v>0</v>
      </c>
      <c r="L36" s="48">
        <f t="shared" si="15"/>
        <v>0</v>
      </c>
      <c r="M36" s="47">
        <v>0</v>
      </c>
      <c r="N36" s="47"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v>21561.458901477334</v>
      </c>
      <c r="E37" s="47">
        <v>0</v>
      </c>
      <c r="F37" s="48">
        <f t="shared" si="13"/>
        <v>21561.458901477334</v>
      </c>
      <c r="G37" s="47">
        <v>18200.447134672911</v>
      </c>
      <c r="H37" s="47">
        <v>0</v>
      </c>
      <c r="I37" s="48">
        <f t="shared" si="17"/>
        <v>18200.447134672911</v>
      </c>
      <c r="J37" s="47">
        <v>22148.93491066364</v>
      </c>
      <c r="K37" s="47">
        <v>0</v>
      </c>
      <c r="L37" s="48">
        <f t="shared" si="15"/>
        <v>22148.93491066364</v>
      </c>
      <c r="M37" s="47">
        <v>33612.281931776575</v>
      </c>
      <c r="N37" s="47">
        <v>0</v>
      </c>
      <c r="O37" s="48">
        <f t="shared" si="16"/>
        <v>33612.281931776575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v>0</v>
      </c>
      <c r="E38" s="47">
        <v>0</v>
      </c>
      <c r="F38" s="48">
        <f t="shared" si="13"/>
        <v>0</v>
      </c>
      <c r="G38" s="47">
        <v>0</v>
      </c>
      <c r="H38" s="47">
        <v>0</v>
      </c>
      <c r="I38" s="48">
        <f t="shared" si="17"/>
        <v>0</v>
      </c>
      <c r="J38" s="47">
        <v>0</v>
      </c>
      <c r="K38" s="47">
        <v>0</v>
      </c>
      <c r="L38" s="48">
        <f t="shared" si="15"/>
        <v>0</v>
      </c>
      <c r="M38" s="47">
        <v>0</v>
      </c>
      <c r="N38" s="47"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v>0</v>
      </c>
      <c r="E39" s="56">
        <v>0</v>
      </c>
      <c r="F39" s="48">
        <f t="shared" si="13"/>
        <v>0</v>
      </c>
      <c r="G39" s="56">
        <v>0</v>
      </c>
      <c r="H39" s="56">
        <v>0</v>
      </c>
      <c r="I39" s="48">
        <f t="shared" si="17"/>
        <v>0</v>
      </c>
      <c r="J39" s="56">
        <v>0</v>
      </c>
      <c r="K39" s="56">
        <v>0</v>
      </c>
      <c r="L39" s="48">
        <f t="shared" si="15"/>
        <v>0</v>
      </c>
      <c r="M39" s="56">
        <v>0</v>
      </c>
      <c r="N39" s="56"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83758.956715194654</v>
      </c>
      <c r="E40" s="51">
        <f>E38+E37+E32+E31+E39</f>
        <v>34609.587011999996</v>
      </c>
      <c r="F40" s="52">
        <f t="shared" si="13"/>
        <v>118368.54372719466</v>
      </c>
      <c r="G40" s="51">
        <f>G38+G37+G32+G31+G39</f>
        <v>73940.030024498468</v>
      </c>
      <c r="H40" s="51">
        <f>H38+H37+H32+H31+H39</f>
        <v>34575.012000000002</v>
      </c>
      <c r="I40" s="52">
        <f t="shared" si="17"/>
        <v>108515.04202449847</v>
      </c>
      <c r="J40" s="51">
        <f>J38+J37+J32+J31+J39</f>
        <v>83225.285414612779</v>
      </c>
      <c r="K40" s="51">
        <f>K38+K37+K32+K31+K39</f>
        <v>34575.012000000002</v>
      </c>
      <c r="L40" s="52">
        <f t="shared" si="15"/>
        <v>117800.29741461278</v>
      </c>
      <c r="M40" s="51">
        <f>M38+M37+M32+M31+M39</f>
        <v>116594.05420056626</v>
      </c>
      <c r="N40" s="51">
        <f>N38+N37+N32+N31+N39</f>
        <v>34575.012000000002</v>
      </c>
      <c r="O40" s="52">
        <f t="shared" si="16"/>
        <v>151169.06620056625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v>0</v>
      </c>
      <c r="E41" s="22">
        <v>0</v>
      </c>
      <c r="F41" s="36">
        <f t="shared" si="13"/>
        <v>0</v>
      </c>
      <c r="G41" s="22">
        <v>0</v>
      </c>
      <c r="H41" s="22">
        <v>0</v>
      </c>
      <c r="I41" s="36">
        <f t="shared" si="17"/>
        <v>0</v>
      </c>
      <c r="J41" s="22">
        <v>0</v>
      </c>
      <c r="K41" s="22">
        <v>0</v>
      </c>
      <c r="L41" s="36">
        <f t="shared" si="15"/>
        <v>0</v>
      </c>
      <c r="M41" s="22">
        <v>0</v>
      </c>
      <c r="N41" s="22"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v>7175.52</v>
      </c>
      <c r="E42" s="22">
        <v>0</v>
      </c>
      <c r="F42" s="36">
        <f t="shared" si="13"/>
        <v>7175.52</v>
      </c>
      <c r="G42" s="22">
        <v>15372.720000000001</v>
      </c>
      <c r="H42" s="22">
        <v>0</v>
      </c>
      <c r="I42" s="36">
        <f t="shared" si="17"/>
        <v>15372.720000000001</v>
      </c>
      <c r="J42" s="22">
        <v>15372.720000000001</v>
      </c>
      <c r="K42" s="22">
        <v>0</v>
      </c>
      <c r="L42" s="36">
        <f t="shared" si="15"/>
        <v>15372.720000000001</v>
      </c>
      <c r="M42" s="22">
        <v>15372.720000000001</v>
      </c>
      <c r="N42" s="22">
        <v>0</v>
      </c>
      <c r="O42" s="36">
        <f t="shared" si="16"/>
        <v>15372.720000000001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v>0</v>
      </c>
      <c r="E43" s="57">
        <v>0</v>
      </c>
      <c r="F43" s="36">
        <f t="shared" si="13"/>
        <v>0</v>
      </c>
      <c r="G43" s="57">
        <v>0</v>
      </c>
      <c r="H43" s="57">
        <v>0</v>
      </c>
      <c r="I43" s="36">
        <f t="shared" si="17"/>
        <v>0</v>
      </c>
      <c r="J43" s="57">
        <v>0</v>
      </c>
      <c r="K43" s="57">
        <v>0</v>
      </c>
      <c r="L43" s="36">
        <f t="shared" si="15"/>
        <v>0</v>
      </c>
      <c r="M43" s="57">
        <v>0</v>
      </c>
      <c r="N43" s="57"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v>0</v>
      </c>
      <c r="E44" s="57">
        <v>0</v>
      </c>
      <c r="F44" s="36">
        <f t="shared" si="13"/>
        <v>0</v>
      </c>
      <c r="G44" s="57">
        <v>0</v>
      </c>
      <c r="H44" s="57">
        <v>0</v>
      </c>
      <c r="I44" s="36">
        <f t="shared" si="17"/>
        <v>0</v>
      </c>
      <c r="J44" s="57">
        <v>0</v>
      </c>
      <c r="K44" s="57">
        <v>0</v>
      </c>
      <c r="L44" s="36">
        <f t="shared" si="15"/>
        <v>0</v>
      </c>
      <c r="M44" s="57">
        <v>0</v>
      </c>
      <c r="N44" s="57"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v>45712.215190853487</v>
      </c>
      <c r="F45" s="36">
        <f>E45</f>
        <v>45712.215190853487</v>
      </c>
      <c r="G45" s="34"/>
      <c r="H45" s="57">
        <v>44350.127493952496</v>
      </c>
      <c r="I45" s="36">
        <f>H45</f>
        <v>44350.127493952496</v>
      </c>
      <c r="J45" s="34"/>
      <c r="K45" s="57">
        <v>45278.653032963935</v>
      </c>
      <c r="L45" s="36">
        <f>K45</f>
        <v>45278.653032963935</v>
      </c>
      <c r="M45" s="34"/>
      <c r="N45" s="57">
        <v>48615.529911559279</v>
      </c>
      <c r="O45" s="36">
        <f>N45</f>
        <v>48615.529911559279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v>0</v>
      </c>
      <c r="H46" s="22">
        <v>0</v>
      </c>
      <c r="I46" s="36">
        <f t="shared" ref="I46" si="18">G46+H46</f>
        <v>0</v>
      </c>
      <c r="J46" s="22">
        <v>0</v>
      </c>
      <c r="K46" s="22">
        <v>0</v>
      </c>
      <c r="L46" s="36">
        <f t="shared" ref="L46" si="19">J46+K46</f>
        <v>0</v>
      </c>
      <c r="M46" s="22">
        <v>0</v>
      </c>
      <c r="N46" s="22">
        <v>0</v>
      </c>
      <c r="O46" s="36">
        <f t="shared" ref="O46" si="20">M46+N46</f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457122.15190853481</v>
      </c>
      <c r="E47" s="59">
        <f>E25+E30+E40+E41+E42+E43+E44+E45</f>
        <v>111664.61170085348</v>
      </c>
      <c r="F47" s="60">
        <f>D47+E47</f>
        <v>568786.76360938826</v>
      </c>
      <c r="G47" s="59">
        <f>G25+G30+G40+G41+G42+G43+G44+G46</f>
        <v>443501.27493952494</v>
      </c>
      <c r="H47" s="59">
        <f>H25+H30+H40+H41+H42+H43+H44+H45+H46</f>
        <v>110242.64949395249</v>
      </c>
      <c r="I47" s="60">
        <f>G47+H47</f>
        <v>553743.92443347746</v>
      </c>
      <c r="J47" s="59">
        <f>J25+J30+J40+J41+J42+J43+J44+J46</f>
        <v>452786.53032963932</v>
      </c>
      <c r="K47" s="59">
        <f>K25+K30+K40+K41+K42+K43+K44+K45+K46</f>
        <v>111171.17503296393</v>
      </c>
      <c r="L47" s="60">
        <f>J47+K47</f>
        <v>563957.7053626033</v>
      </c>
      <c r="M47" s="59">
        <f>M25+M30+M40+M41+M42+M43+M44+M46</f>
        <v>486155.29911559273</v>
      </c>
      <c r="N47" s="59">
        <f>N25+N30+N40+N41+N42+N43+N44+N45+N46</f>
        <v>114508.05191155928</v>
      </c>
      <c r="O47" s="60">
        <f>M47+N47</f>
        <v>600663.35102715204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v>1263097.7781033965</v>
      </c>
      <c r="E49" s="65">
        <v>249573.41735179583</v>
      </c>
      <c r="F49" s="65">
        <f t="shared" si="13"/>
        <v>1512671.1954551924</v>
      </c>
      <c r="G49" s="65">
        <v>1279748.4559344782</v>
      </c>
      <c r="H49" s="65">
        <v>251178.61062490399</v>
      </c>
      <c r="I49" s="65">
        <f t="shared" ref="I49" si="21">G49+H49</f>
        <v>1530927.0665593822</v>
      </c>
      <c r="J49" s="65">
        <v>1284137.4805665929</v>
      </c>
      <c r="K49" s="65">
        <v>203461.50655365927</v>
      </c>
      <c r="L49" s="65">
        <f t="shared" ref="L49" si="22">J49+K49</f>
        <v>1487598.9871202521</v>
      </c>
      <c r="M49" s="65">
        <v>1317355.2628246215</v>
      </c>
      <c r="N49" s="65">
        <v>197628.04828246217</v>
      </c>
      <c r="O49" s="65">
        <f t="shared" ref="O49" si="23">M49+N49</f>
        <v>1514983.3111070837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1263097.7781033965</v>
      </c>
      <c r="E50" s="59">
        <f t="shared" si="24"/>
        <v>192262.17432033966</v>
      </c>
      <c r="F50" s="59">
        <f t="shared" si="24"/>
        <v>1455359.952423736</v>
      </c>
      <c r="G50" s="59">
        <f t="shared" si="24"/>
        <v>1279748.4559344782</v>
      </c>
      <c r="H50" s="59">
        <f t="shared" si="24"/>
        <v>193867.36759344782</v>
      </c>
      <c r="I50" s="59">
        <f t="shared" si="24"/>
        <v>1473615.8235279261</v>
      </c>
      <c r="J50" s="59">
        <f t="shared" si="24"/>
        <v>1284137.4805665929</v>
      </c>
      <c r="K50" s="59">
        <f t="shared" si="24"/>
        <v>194306.2700566593</v>
      </c>
      <c r="L50" s="59">
        <f t="shared" si="24"/>
        <v>1478443.7506232522</v>
      </c>
      <c r="M50" s="59">
        <f t="shared" si="24"/>
        <v>1317355.2628246215</v>
      </c>
      <c r="N50" s="59">
        <f t="shared" si="24"/>
        <v>197628.04828246217</v>
      </c>
      <c r="O50" s="59">
        <f t="shared" si="24"/>
        <v>1514983.3111070837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v>0.81469999999999998</v>
      </c>
      <c r="G53" s="72"/>
      <c r="H53" s="73"/>
      <c r="I53" s="74">
        <v>0.81469999999999998</v>
      </c>
      <c r="J53" s="72"/>
      <c r="K53" s="73"/>
      <c r="L53" s="74">
        <v>0.81469999999999998</v>
      </c>
      <c r="M53" s="72"/>
      <c r="N53" s="73"/>
      <c r="O53" s="74">
        <v>0.81469999999999998</v>
      </c>
    </row>
    <row r="54" spans="2:52" s="14" customFormat="1" ht="20" customHeight="1">
      <c r="B54" s="75" t="s">
        <v>50</v>
      </c>
      <c r="C54" s="21"/>
      <c r="D54" s="34"/>
      <c r="E54" s="76"/>
      <c r="F54" s="77">
        <v>4406.5780000000004</v>
      </c>
      <c r="G54" s="34"/>
      <c r="H54" s="76"/>
      <c r="I54" s="77">
        <v>4406.5780000000004</v>
      </c>
      <c r="J54" s="34"/>
      <c r="K54" s="76"/>
      <c r="L54" s="77">
        <v>4406.5780000000004</v>
      </c>
      <c r="M54" s="34"/>
      <c r="N54" s="76"/>
      <c r="O54" s="77">
        <v>4406.5780000000004</v>
      </c>
    </row>
    <row r="55" spans="2:52" s="14" customFormat="1" ht="20" customHeight="1">
      <c r="B55" s="25" t="s">
        <v>51</v>
      </c>
      <c r="C55" s="21"/>
      <c r="D55" s="34"/>
      <c r="E55" s="76"/>
      <c r="F55" s="78">
        <v>31.610882934342847</v>
      </c>
      <c r="G55" s="34"/>
      <c r="H55" s="76"/>
      <c r="I55" s="78">
        <v>31.779943529877379</v>
      </c>
      <c r="J55" s="34"/>
      <c r="K55" s="76"/>
      <c r="L55" s="78">
        <v>33.026987209207142</v>
      </c>
      <c r="M55" s="34"/>
      <c r="N55" s="76"/>
      <c r="O55" s="78">
        <v>33.441274011895992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v>30.808871292759836</v>
      </c>
      <c r="G56" s="81"/>
      <c r="H56" s="82"/>
      <c r="I56" s="78">
        <v>30.808871292759836</v>
      </c>
      <c r="J56" s="81"/>
      <c r="K56" s="82"/>
      <c r="L56" s="78">
        <v>30.808871292759836</v>
      </c>
      <c r="M56" s="81"/>
      <c r="N56" s="82"/>
      <c r="O56" s="78">
        <v>30.808871292759836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v>0</v>
      </c>
      <c r="G59" s="87"/>
      <c r="H59" s="73"/>
      <c r="I59" s="86">
        <v>0</v>
      </c>
      <c r="J59" s="72"/>
      <c r="K59" s="73"/>
      <c r="L59" s="88">
        <v>0</v>
      </c>
      <c r="M59" s="72"/>
      <c r="N59" s="73"/>
      <c r="O59" s="88">
        <v>0</v>
      </c>
    </row>
    <row r="60" spans="2:52" s="14" customFormat="1" ht="20" customHeight="1">
      <c r="B60" s="25" t="s">
        <v>55</v>
      </c>
      <c r="C60" s="21"/>
      <c r="D60" s="34"/>
      <c r="E60" s="76"/>
      <c r="F60" s="89">
        <v>-1.0029004557292609E-2</v>
      </c>
      <c r="G60" s="90"/>
      <c r="H60" s="76"/>
      <c r="I60" s="89">
        <v>-1.0029004557292609E-2</v>
      </c>
      <c r="J60" s="34"/>
      <c r="K60" s="91"/>
      <c r="L60" s="89">
        <v>-1.0029004557292609E-2</v>
      </c>
      <c r="M60" s="34"/>
      <c r="N60" s="76"/>
      <c r="O60" s="89">
        <v>-1.0029004557292609E-2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-1.0029004557292609E-2</v>
      </c>
      <c r="G61" s="90"/>
      <c r="H61" s="76"/>
      <c r="I61" s="92">
        <f>SUM(I59:I60)</f>
        <v>-1.0029004557292609E-2</v>
      </c>
      <c r="J61" s="34"/>
      <c r="K61" s="76"/>
      <c r="L61" s="93">
        <f>SUM(L59:L60)</f>
        <v>-1.0029004557292609E-2</v>
      </c>
      <c r="M61" s="34"/>
      <c r="N61" s="76"/>
      <c r="O61" s="92">
        <f>SUM(O59:O60)</f>
        <v>-1.0029004557292609E-2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0.98997099544270739</v>
      </c>
      <c r="G62" s="95"/>
      <c r="H62" s="82"/>
      <c r="I62" s="94">
        <f>1+I61</f>
        <v>0.98997099544270739</v>
      </c>
      <c r="J62" s="81"/>
      <c r="K62" s="82"/>
      <c r="L62" s="94">
        <f>1+L61</f>
        <v>0.98997099544270739</v>
      </c>
      <c r="M62" s="81"/>
      <c r="N62" s="82"/>
      <c r="O62" s="94">
        <f>1+O61</f>
        <v>0.98997099544270739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v>1.7000000000000001E-2</v>
      </c>
      <c r="G65" s="72"/>
      <c r="H65" s="73"/>
      <c r="I65" s="102">
        <v>1.7000000000000001E-2</v>
      </c>
      <c r="J65" s="72"/>
      <c r="K65" s="73"/>
      <c r="L65" s="102">
        <v>1.7000000000000001E-2</v>
      </c>
      <c r="M65" s="72"/>
      <c r="N65" s="73"/>
      <c r="O65" s="102"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v>2E-3</v>
      </c>
      <c r="G66" s="34"/>
      <c r="H66" s="76"/>
      <c r="I66" s="104">
        <v>2E-3</v>
      </c>
      <c r="J66" s="34"/>
      <c r="K66" s="76"/>
      <c r="L66" s="104">
        <v>2E-3</v>
      </c>
      <c r="M66" s="34"/>
      <c r="N66" s="76"/>
      <c r="O66" s="104">
        <v>2E-3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v>0.03</v>
      </c>
      <c r="G67" s="34"/>
      <c r="H67" s="76"/>
      <c r="I67" s="104">
        <v>0.03</v>
      </c>
      <c r="J67" s="34"/>
      <c r="K67" s="76"/>
      <c r="L67" s="104">
        <v>0.03</v>
      </c>
      <c r="M67" s="34"/>
      <c r="N67" s="76"/>
      <c r="O67" s="104"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v>0.02</v>
      </c>
      <c r="G68" s="34"/>
      <c r="H68" s="76"/>
      <c r="I68" s="104">
        <v>0.02</v>
      </c>
      <c r="J68" s="34"/>
      <c r="K68" s="76"/>
      <c r="L68" s="104">
        <v>0.02</v>
      </c>
      <c r="M68" s="34"/>
      <c r="N68" s="76"/>
      <c r="O68" s="104"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v>0</v>
      </c>
      <c r="G69" s="34"/>
      <c r="H69" s="76"/>
      <c r="I69" s="104">
        <v>0</v>
      </c>
      <c r="J69" s="34"/>
      <c r="K69" s="76"/>
      <c r="L69" s="104">
        <v>0</v>
      </c>
      <c r="M69" s="34"/>
      <c r="N69" s="76"/>
      <c r="O69" s="104"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v>6.5000000000000002E-2</v>
      </c>
      <c r="G70" s="34"/>
      <c r="H70" s="76"/>
      <c r="I70" s="105">
        <v>6.5000000000000002E-2</v>
      </c>
      <c r="J70" s="34"/>
      <c r="K70" s="76"/>
      <c r="L70" s="105">
        <v>6.5000000000000002E-2</v>
      </c>
      <c r="M70" s="34"/>
      <c r="N70" s="76"/>
      <c r="O70" s="105">
        <v>6.5000000000000002E-2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1.0649999999999999</v>
      </c>
      <c r="G71" s="34"/>
      <c r="H71" s="76"/>
      <c r="I71" s="106">
        <f>(1+I70)</f>
        <v>1.0649999999999999</v>
      </c>
      <c r="J71" s="34"/>
      <c r="K71" s="76"/>
      <c r="L71" s="106">
        <f>(1+L70)</f>
        <v>1.0649999999999999</v>
      </c>
      <c r="M71" s="34"/>
      <c r="N71" s="76"/>
      <c r="O71" s="106">
        <f>(1+O70)</f>
        <v>1.0649999999999999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1455359.952423736</v>
      </c>
      <c r="G72" s="34"/>
      <c r="H72" s="76"/>
      <c r="I72" s="108">
        <f>I50</f>
        <v>1473615.8235279261</v>
      </c>
      <c r="J72" s="34"/>
      <c r="K72" s="76"/>
      <c r="L72" s="108">
        <f>L50</f>
        <v>1478443.7506232522</v>
      </c>
      <c r="M72" s="34"/>
      <c r="N72" s="76"/>
      <c r="O72" s="108">
        <f>O50</f>
        <v>1514983.3111070837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v>863299</v>
      </c>
      <c r="G73" s="34"/>
      <c r="H73" s="76"/>
      <c r="I73" s="110">
        <v>886573.18881434784</v>
      </c>
      <c r="J73" s="34"/>
      <c r="K73" s="76"/>
      <c r="L73" s="110">
        <v>919871.89909444866</v>
      </c>
      <c r="M73" s="34"/>
      <c r="N73" s="76"/>
      <c r="O73" s="110">
        <v>914486.04526064894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v>537109</v>
      </c>
      <c r="G74" s="34"/>
      <c r="H74" s="76"/>
      <c r="I74" s="110">
        <v>568786.76360938826</v>
      </c>
      <c r="J74" s="34"/>
      <c r="K74" s="76"/>
      <c r="L74" s="110">
        <v>553743.92443347746</v>
      </c>
      <c r="M74" s="34"/>
      <c r="N74" s="76"/>
      <c r="O74" s="110">
        <v>563957.7053626033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1400408</v>
      </c>
      <c r="G75" s="34"/>
      <c r="H75" s="76"/>
      <c r="I75" s="111">
        <f>+I73+I74</f>
        <v>1455359.952423736</v>
      </c>
      <c r="J75" s="34"/>
      <c r="K75" s="76"/>
      <c r="L75" s="111">
        <f>+L73+L74</f>
        <v>1473615.8235279261</v>
      </c>
      <c r="M75" s="34"/>
      <c r="N75" s="76"/>
      <c r="O75" s="111">
        <f>+O73+O74</f>
        <v>1478443.7506232522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1.0392399589432051</v>
      </c>
      <c r="G76" s="81"/>
      <c r="H76" s="82"/>
      <c r="I76" s="112">
        <f>+I72/I75</f>
        <v>1.0125438872175829</v>
      </c>
      <c r="J76" s="81"/>
      <c r="K76" s="82"/>
      <c r="L76" s="112">
        <f>+L72/L75</f>
        <v>1.0032762454218005</v>
      </c>
      <c r="M76" s="81"/>
      <c r="N76" s="82"/>
      <c r="O76" s="112">
        <f>+O72/O75</f>
        <v>1.0247148804061215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1455359.952423736</v>
      </c>
      <c r="G78" s="73"/>
      <c r="H78" s="73"/>
      <c r="I78" s="115">
        <f>IF(I72&lt;=I75*I71,I72,I75*I71)</f>
        <v>1473615.8235279261</v>
      </c>
      <c r="J78" s="73"/>
      <c r="K78" s="73"/>
      <c r="L78" s="115">
        <f>IF(L72&lt;=L75*L71,L72,L75*L71)</f>
        <v>1478443.7506232522</v>
      </c>
      <c r="M78" s="73"/>
      <c r="N78" s="73"/>
      <c r="O78" s="115">
        <f>IF(O72&lt;=O75*O71,O72,O75*O71)</f>
        <v>1514983.3111070837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v>805975.62619486172</v>
      </c>
      <c r="E81" s="120">
        <v>80597.562619486183</v>
      </c>
      <c r="F81" s="115">
        <v>886573.18881434784</v>
      </c>
      <c r="G81" s="119">
        <v>836247.18099495326</v>
      </c>
      <c r="H81" s="120">
        <v>83624.718099495338</v>
      </c>
      <c r="I81" s="115">
        <v>919871.89909444866</v>
      </c>
      <c r="J81" s="119">
        <v>831350.95023695356</v>
      </c>
      <c r="K81" s="120">
        <v>83135.095023695365</v>
      </c>
      <c r="L81" s="115">
        <v>914486.04526064894</v>
      </c>
      <c r="M81" s="119">
        <v>831199.9637090289</v>
      </c>
      <c r="N81" s="120">
        <v>83119.996370902896</v>
      </c>
      <c r="O81" s="115">
        <v>914319.96007993177</v>
      </c>
    </row>
    <row r="82" spans="1:52" s="14" customFormat="1" ht="20" customHeight="1" thickBot="1">
      <c r="B82" s="118" t="s">
        <v>74</v>
      </c>
      <c r="D82" s="121">
        <v>457122.15190853481</v>
      </c>
      <c r="E82" s="122">
        <v>111664.61170085348</v>
      </c>
      <c r="F82" s="123">
        <v>568786.76360938826</v>
      </c>
      <c r="G82" s="121">
        <v>443501.27493952494</v>
      </c>
      <c r="H82" s="122">
        <v>110242.64949395249</v>
      </c>
      <c r="I82" s="123">
        <v>553743.92443347746</v>
      </c>
      <c r="J82" s="121">
        <v>452786.53032963932</v>
      </c>
      <c r="K82" s="122">
        <v>111171.17503296393</v>
      </c>
      <c r="L82" s="123">
        <v>563957.7053626033</v>
      </c>
      <c r="M82" s="121">
        <v>486155.29911559273</v>
      </c>
      <c r="N82" s="122">
        <v>114508.05191155928</v>
      </c>
      <c r="O82" s="123">
        <v>600663.35102715204</v>
      </c>
    </row>
    <row r="83" spans="1:52" s="124" customFormat="1" ht="17.25" customHeight="1" thickBot="1">
      <c r="B83" s="125" t="s">
        <v>75</v>
      </c>
      <c r="C83" s="14"/>
      <c r="D83" s="126">
        <f>SUM(D81:D82)</f>
        <v>1263097.7781033965</v>
      </c>
      <c r="E83" s="127">
        <f>SUM(E81:E82)</f>
        <v>192262.17432033966</v>
      </c>
      <c r="F83" s="128">
        <v>1455359.9524237362</v>
      </c>
      <c r="G83" s="126">
        <f>SUM(G81:G82)</f>
        <v>1279748.4559344782</v>
      </c>
      <c r="H83" s="127">
        <f>SUM(H81:H82)</f>
        <v>193867.36759344782</v>
      </c>
      <c r="I83" s="128">
        <v>1473615.8235279261</v>
      </c>
      <c r="J83" s="126">
        <f>SUM(J81:J82)</f>
        <v>1284137.4805665929</v>
      </c>
      <c r="K83" s="127">
        <f>SUM(K81:K82)</f>
        <v>194306.2700566593</v>
      </c>
      <c r="L83" s="128">
        <v>1478443.7506232522</v>
      </c>
      <c r="M83" s="126">
        <f>SUM(M81:M82)</f>
        <v>1317355.2628246215</v>
      </c>
      <c r="N83" s="127">
        <f>SUM(N81:N82)</f>
        <v>197628.04828246217</v>
      </c>
      <c r="O83" s="128">
        <v>1514983.3111070837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v>0</v>
      </c>
      <c r="G85" s="73"/>
      <c r="H85" s="73"/>
      <c r="I85" s="131">
        <v>0</v>
      </c>
      <c r="J85" s="73"/>
      <c r="K85" s="73"/>
      <c r="L85" s="131">
        <v>0</v>
      </c>
      <c r="M85" s="73"/>
      <c r="N85" s="73"/>
      <c r="O85" s="131"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v>0</v>
      </c>
      <c r="G86" s="82"/>
      <c r="H86" s="82"/>
      <c r="I86" s="132">
        <v>0</v>
      </c>
      <c r="J86" s="82"/>
      <c r="K86" s="82"/>
      <c r="L86" s="132">
        <v>0</v>
      </c>
      <c r="M86" s="82"/>
      <c r="N86" s="82"/>
      <c r="O86" s="132"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886573.18881434784</v>
      </c>
      <c r="G88" s="72"/>
      <c r="H88" s="73"/>
      <c r="I88" s="136">
        <f>I81-I85</f>
        <v>919871.89909444866</v>
      </c>
      <c r="J88" s="72"/>
      <c r="K88" s="73"/>
      <c r="L88" s="136">
        <f>L81-L85</f>
        <v>914486.04526064894</v>
      </c>
      <c r="M88" s="72"/>
      <c r="N88" s="73"/>
      <c r="O88" s="136">
        <f>O81-O85</f>
        <v>914319.96007993177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568786.76360938826</v>
      </c>
      <c r="G89" s="34"/>
      <c r="H89" s="76"/>
      <c r="I89" s="138">
        <f>I82-I86</f>
        <v>553743.92443347746</v>
      </c>
      <c r="J89" s="34"/>
      <c r="K89" s="76"/>
      <c r="L89" s="138">
        <f>L82-L86</f>
        <v>563957.7053626033</v>
      </c>
      <c r="M89" s="34"/>
      <c r="N89" s="76"/>
      <c r="O89" s="138">
        <f>O82-O86</f>
        <v>600663.35102715204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1455359.952423736</v>
      </c>
      <c r="G90" s="81"/>
      <c r="H90" s="82"/>
      <c r="I90" s="139">
        <f>+I88+I89</f>
        <v>1473615.8235279261</v>
      </c>
      <c r="J90" s="81"/>
      <c r="K90" s="82"/>
      <c r="L90" s="139">
        <f>+L88+L89</f>
        <v>1478443.7506232522</v>
      </c>
      <c r="M90" s="81"/>
      <c r="N90" s="82"/>
      <c r="O90" s="139">
        <f>+O88+O89</f>
        <v>1514983.3111070837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v>0</v>
      </c>
      <c r="E92" s="143">
        <v>0</v>
      </c>
      <c r="F92" s="144">
        <f>D92+E92</f>
        <v>0</v>
      </c>
      <c r="G92" s="142">
        <v>84091.430055470293</v>
      </c>
      <c r="H92" s="143">
        <v>0</v>
      </c>
      <c r="I92" s="144">
        <f>G92+H92</f>
        <v>84091.430055470293</v>
      </c>
      <c r="J92" s="142">
        <v>84091.430055470293</v>
      </c>
      <c r="K92" s="143">
        <v>0</v>
      </c>
      <c r="L92" s="144">
        <f>J92+K92</f>
        <v>84091.430055470293</v>
      </c>
      <c r="M92" s="142">
        <v>84091.430055470293</v>
      </c>
      <c r="N92" s="143">
        <v>0</v>
      </c>
      <c r="O92" s="144">
        <f>M92+N92</f>
        <v>84091.430055470293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31" priority="4" operator="containsText" text="ERRORE">
      <formula>NOT(ISERROR(SEARCH("ERRORE",F81)))</formula>
    </cfRule>
  </conditionalFormatting>
  <conditionalFormatting sqref="I81:I83">
    <cfRule type="containsText" dxfId="30" priority="3" operator="containsText" text="ERRORE">
      <formula>NOT(ISERROR(SEARCH("ERRORE",I81)))</formula>
    </cfRule>
  </conditionalFormatting>
  <conditionalFormatting sqref="L81:L83">
    <cfRule type="containsText" dxfId="29" priority="2" operator="containsText" text="ERRORE">
      <formula>NOT(ISERROR(SEARCH("ERRORE",L81)))</formula>
    </cfRule>
  </conditionalFormatting>
  <conditionalFormatting sqref="O81:O83">
    <cfRule type="containsText" dxfId="28" priority="1" operator="containsText" text="ERRORE">
      <formula>NOT(ISERROR(SEARCH("ERRORE",O81)))</formula>
    </cfRule>
  </conditionalFormatting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D51" zoomScale="70" zoomScaleNormal="70" zoomScalePageLayoutView="70" workbookViewId="0">
      <selection activeCell="A44" activeCellId="1" sqref="A20:XFD20 A44:XFD44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85</v>
      </c>
      <c r="E4" s="152"/>
      <c r="F4" s="153"/>
      <c r="G4" s="151" t="s">
        <v>85</v>
      </c>
      <c r="H4" s="152"/>
      <c r="I4" s="153"/>
      <c r="J4" s="151" t="s">
        <v>85</v>
      </c>
      <c r="K4" s="152"/>
      <c r="L4" s="153"/>
      <c r="M4" s="151" t="s">
        <v>85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[4]T_post_detr.4.6!F7</f>
        <v>64604.542362360007</v>
      </c>
      <c r="E6" s="22">
        <f>[4]T_post_detr.4.6!G7</f>
        <v>0</v>
      </c>
      <c r="F6" s="23">
        <f>D6+E6</f>
        <v>64604.542362360007</v>
      </c>
      <c r="G6" s="22">
        <f>[4]T_post_detr.4.6!K7</f>
        <v>58570.353693472753</v>
      </c>
      <c r="H6" s="22">
        <f>[4]T_post_detr.4.6!L7</f>
        <v>0</v>
      </c>
      <c r="I6" s="23">
        <f>G6+H6</f>
        <v>58570.353693472753</v>
      </c>
      <c r="J6" s="22">
        <f>[4]T_post_detr.4.6!P7</f>
        <v>58570.353693472753</v>
      </c>
      <c r="K6" s="22">
        <f>[4]T_post_detr.4.6!Q7</f>
        <v>0</v>
      </c>
      <c r="L6" s="23">
        <f>J6+K6</f>
        <v>58570.353693472753</v>
      </c>
      <c r="M6" s="22">
        <f>[4]T_post_detr.4.6!U7</f>
        <v>58570.353693472753</v>
      </c>
      <c r="N6" s="22">
        <f>[4]T_post_detr.4.6!V7</f>
        <v>0</v>
      </c>
      <c r="O6" s="23">
        <f>M6+N6</f>
        <v>58570.353693472753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[4]T_post_detr.4.6!F8</f>
        <v>98756.70981230888</v>
      </c>
      <c r="E7" s="22">
        <f>[4]T_post_detr.4.6!G8</f>
        <v>0</v>
      </c>
      <c r="F7" s="23">
        <f t="shared" ref="F7:F20" si="0">D7+E7</f>
        <v>98756.70981230888</v>
      </c>
      <c r="G7" s="22">
        <f>[4]T_post_detr.4.6!K8</f>
        <v>89150.395598359493</v>
      </c>
      <c r="H7" s="22">
        <f>[4]T_post_detr.4.6!L8</f>
        <v>0</v>
      </c>
      <c r="I7" s="23">
        <f t="shared" ref="I7:I13" si="1">G7+H7</f>
        <v>89150.395598359493</v>
      </c>
      <c r="J7" s="22">
        <f>[4]T_post_detr.4.6!P8</f>
        <v>89150.395598359493</v>
      </c>
      <c r="K7" s="22">
        <f>[4]T_post_detr.4.6!Q8</f>
        <v>0</v>
      </c>
      <c r="L7" s="23">
        <f t="shared" ref="L7:L12" si="2">J7+K7</f>
        <v>89150.395598359493</v>
      </c>
      <c r="M7" s="22">
        <f>[4]T_post_detr.4.6!U8</f>
        <v>89150.395598359493</v>
      </c>
      <c r="N7" s="22">
        <f>[4]T_post_detr.4.6!V8</f>
        <v>0</v>
      </c>
      <c r="O7" s="23">
        <f t="shared" ref="O7:O13" si="3">M7+N7</f>
        <v>89150.395598359493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[4]T_post_detr.4.6!F9</f>
        <v>168235.58157731473</v>
      </c>
      <c r="E8" s="22">
        <f>[4]T_post_detr.4.6!G9</f>
        <v>0</v>
      </c>
      <c r="F8" s="23">
        <f t="shared" si="0"/>
        <v>168235.58157731473</v>
      </c>
      <c r="G8" s="22">
        <f>[4]T_post_detr.4.6!K9</f>
        <v>202580.91170298398</v>
      </c>
      <c r="H8" s="22">
        <f>[4]T_post_detr.4.6!L9</f>
        <v>0</v>
      </c>
      <c r="I8" s="23">
        <f t="shared" si="1"/>
        <v>202580.91170298398</v>
      </c>
      <c r="J8" s="22">
        <f>[4]T_post_detr.4.6!P9</f>
        <v>202580.91170298398</v>
      </c>
      <c r="K8" s="22">
        <f>[4]T_post_detr.4.6!Q9</f>
        <v>0</v>
      </c>
      <c r="L8" s="23">
        <f t="shared" si="2"/>
        <v>202580.91170298398</v>
      </c>
      <c r="M8" s="22">
        <f>[4]T_post_detr.4.6!U9</f>
        <v>202580.91170298398</v>
      </c>
      <c r="N8" s="22">
        <f>[4]T_post_detr.4.6!V9</f>
        <v>0</v>
      </c>
      <c r="O8" s="23">
        <f t="shared" si="3"/>
        <v>202580.91170298398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[4]T_post_detr.4.6!F10</f>
        <v>251113.14540311979</v>
      </c>
      <c r="E9" s="22">
        <f>[4]T_post_detr.4.6!G10</f>
        <v>0</v>
      </c>
      <c r="F9" s="23">
        <f t="shared" si="0"/>
        <v>251113.14540311979</v>
      </c>
      <c r="G9" s="22">
        <f>[4]T_post_detr.4.6!K10</f>
        <v>246968.212610302</v>
      </c>
      <c r="H9" s="22">
        <f>[4]T_post_detr.4.6!L10</f>
        <v>0</v>
      </c>
      <c r="I9" s="23">
        <f t="shared" si="1"/>
        <v>246968.212610302</v>
      </c>
      <c r="J9" s="22">
        <f>[4]T_post_detr.4.6!P10</f>
        <v>246968.212610302</v>
      </c>
      <c r="K9" s="22">
        <f>[4]T_post_detr.4.6!Q10</f>
        <v>0</v>
      </c>
      <c r="L9" s="23">
        <f t="shared" si="2"/>
        <v>246968.212610302</v>
      </c>
      <c r="M9" s="22">
        <f>[4]T_post_detr.4.6!U10</f>
        <v>246968.212610302</v>
      </c>
      <c r="N9" s="22">
        <f>[4]T_post_detr.4.6!V10</f>
        <v>0</v>
      </c>
      <c r="O9" s="23">
        <f t="shared" si="3"/>
        <v>246968.212610302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[4]T_post_detr.4.6!F11</f>
        <v>0</v>
      </c>
      <c r="E10" s="22">
        <f>[4]T_post_detr.4.6!G11</f>
        <v>0</v>
      </c>
      <c r="F10" s="23">
        <f t="shared" si="0"/>
        <v>0</v>
      </c>
      <c r="G10" s="22">
        <f>[4]T_post_detr.4.6!K11</f>
        <v>0</v>
      </c>
      <c r="H10" s="22">
        <f>[4]T_post_detr.4.6!L11</f>
        <v>0</v>
      </c>
      <c r="I10" s="23">
        <f t="shared" si="1"/>
        <v>0</v>
      </c>
      <c r="J10" s="22">
        <f>[4]T_post_detr.4.6!P11</f>
        <v>0</v>
      </c>
      <c r="K10" s="22">
        <f>[4]T_post_detr.4.6!Q11</f>
        <v>0</v>
      </c>
      <c r="L10" s="23">
        <f t="shared" si="2"/>
        <v>0</v>
      </c>
      <c r="M10" s="22">
        <f>[4]T_post_detr.4.6!U11</f>
        <v>0</v>
      </c>
      <c r="N10" s="22">
        <f>[4]T_post_detr.4.6!V11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[4]T_post_detr.4.6!F12</f>
        <v>4573</v>
      </c>
      <c r="E11" s="22">
        <f>[4]T_post_detr.4.6!G12</f>
        <v>0</v>
      </c>
      <c r="F11" s="23">
        <f t="shared" si="0"/>
        <v>4573</v>
      </c>
      <c r="G11" s="22">
        <f>[4]T_post_detr.4.6!K12</f>
        <v>8942</v>
      </c>
      <c r="H11" s="22">
        <f>[4]T_post_detr.4.6!L12</f>
        <v>0</v>
      </c>
      <c r="I11" s="23">
        <f t="shared" si="1"/>
        <v>8942</v>
      </c>
      <c r="J11" s="22">
        <f>[4]T_post_detr.4.6!P12</f>
        <v>8942</v>
      </c>
      <c r="K11" s="22">
        <f>[4]T_post_detr.4.6!Q12</f>
        <v>0</v>
      </c>
      <c r="L11" s="23">
        <f t="shared" si="2"/>
        <v>8942</v>
      </c>
      <c r="M11" s="22">
        <f>[4]T_post_detr.4.6!U12</f>
        <v>8942</v>
      </c>
      <c r="N11" s="22">
        <f>[4]T_post_detr.4.6!V12</f>
        <v>0</v>
      </c>
      <c r="O11" s="23">
        <f t="shared" si="3"/>
        <v>8942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[4]T_post_detr.4.6!F13</f>
        <v>0</v>
      </c>
      <c r="E12" s="22">
        <f>[4]T_post_detr.4.6!G13</f>
        <v>0</v>
      </c>
      <c r="F12" s="23">
        <f t="shared" si="0"/>
        <v>0</v>
      </c>
      <c r="G12" s="22">
        <f>[4]T_post_detr.4.6!K13</f>
        <v>0</v>
      </c>
      <c r="H12" s="22">
        <f>[4]T_post_detr.4.6!L13</f>
        <v>0</v>
      </c>
      <c r="I12" s="23">
        <f t="shared" si="1"/>
        <v>0</v>
      </c>
      <c r="J12" s="22">
        <f>[4]T_post_detr.4.6!P13</f>
        <v>0</v>
      </c>
      <c r="K12" s="22">
        <f>[4]T_post_detr.4.6!Q13</f>
        <v>0</v>
      </c>
      <c r="L12" s="23">
        <f t="shared" si="2"/>
        <v>0</v>
      </c>
      <c r="M12" s="22">
        <f>[4]T_post_detr.4.6!U13</f>
        <v>0</v>
      </c>
      <c r="N12" s="22">
        <f>[4]T_post_detr.4.6!V13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[4]T_post_detr.4.6!$F$15</f>
        <v>75396.135419109982</v>
      </c>
      <c r="E13" s="22">
        <f>[4]T_post_detr.4.6!$G$15</f>
        <v>0</v>
      </c>
      <c r="F13" s="23">
        <f t="shared" si="0"/>
        <v>75396.135419109982</v>
      </c>
      <c r="G13" s="22">
        <f>[4]T_post_detr.4.6!K15</f>
        <v>75320.814604505475</v>
      </c>
      <c r="H13" s="22">
        <f>[4]T_post_detr.4.6!L15</f>
        <v>0</v>
      </c>
      <c r="I13" s="23">
        <f t="shared" si="1"/>
        <v>75320.814604505475</v>
      </c>
      <c r="J13" s="22">
        <f>[4]T_post_detr.4.6!P15</f>
        <v>75320.814604505475</v>
      </c>
      <c r="K13" s="22">
        <f>[4]T_post_detr.4.6!Q15</f>
        <v>0</v>
      </c>
      <c r="L13" s="23">
        <f>J13+K13</f>
        <v>75320.814604505475</v>
      </c>
      <c r="M13" s="22">
        <f>[4]T_post_detr.4.6!U15</f>
        <v>75320.814604505475</v>
      </c>
      <c r="N13" s="22">
        <f>[4]T_post_detr.4.6!V15</f>
        <v>0</v>
      </c>
      <c r="O13" s="23">
        <f t="shared" si="3"/>
        <v>75320.814604505475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6">
        <f>[4]T_post_detr.4.6!$F$14</f>
        <v>0.6</v>
      </c>
      <c r="E14" s="27">
        <f>[4]T_post_detr.4.6!$G$14</f>
        <v>0.6</v>
      </c>
      <c r="F14" s="28">
        <f>IF(D14=E14,D14,"n.d.")</f>
        <v>0.6</v>
      </c>
      <c r="G14" s="27">
        <f>[4]T_post_detr.4.6!K14</f>
        <v>0.6</v>
      </c>
      <c r="H14" s="27">
        <f>[4]T_post_detr.4.6!L14</f>
        <v>0.6</v>
      </c>
      <c r="I14" s="28">
        <f>IF(G14=H14,G14,"n.d.")</f>
        <v>0.6</v>
      </c>
      <c r="J14" s="27">
        <f>[4]T_post_detr.4.6!P14</f>
        <v>0.6</v>
      </c>
      <c r="K14" s="27">
        <f>[4]T_post_detr.4.6!Q14</f>
        <v>0.6</v>
      </c>
      <c r="L14" s="28">
        <f>IF(J14=K14,J14,"n.d.")</f>
        <v>0.6</v>
      </c>
      <c r="M14" s="27">
        <f>[4]T_post_detr.4.6!U14</f>
        <v>0.6</v>
      </c>
      <c r="N14" s="27">
        <f>[4]T_post_detr.4.6!V14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[4]T_post_detr.4.6!$F$16</f>
        <v>45237.68125146599</v>
      </c>
      <c r="E15" s="22">
        <f>[4]T_post_detr.4.6!$G$16</f>
        <v>0</v>
      </c>
      <c r="F15" s="23">
        <f t="shared" si="0"/>
        <v>45237.68125146599</v>
      </c>
      <c r="G15" s="22">
        <f>[4]T_post_detr.4.6!K16</f>
        <v>45192.48876270328</v>
      </c>
      <c r="H15" s="22">
        <f>[4]T_post_detr.4.6!L16</f>
        <v>0</v>
      </c>
      <c r="I15" s="23">
        <f t="shared" ref="I15:I16" si="4">G15+H15</f>
        <v>45192.48876270328</v>
      </c>
      <c r="J15" s="22">
        <f>[4]T_post_detr.4.6!P16</f>
        <v>45192.48876270328</v>
      </c>
      <c r="K15" s="22">
        <f>[4]T_post_detr.4.6!Q16</f>
        <v>0</v>
      </c>
      <c r="L15" s="23">
        <f t="shared" ref="L15:L16" si="5">J15+K15</f>
        <v>45192.48876270328</v>
      </c>
      <c r="M15" s="22">
        <f>[4]T_post_detr.4.6!U16</f>
        <v>45192.48876270328</v>
      </c>
      <c r="N15" s="22">
        <f>[4]T_post_detr.4.6!V16</f>
        <v>0</v>
      </c>
      <c r="O15" s="23">
        <f t="shared" ref="O15:O16" si="6">M15+N15</f>
        <v>45192.48876270328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[4]T_post_detr.4.6!F20</f>
        <v>1693.7223363059998</v>
      </c>
      <c r="E16" s="22">
        <f>[4]T_post_detr.4.6!G20</f>
        <v>0</v>
      </c>
      <c r="F16" s="23">
        <f t="shared" si="0"/>
        <v>1693.7223363059998</v>
      </c>
      <c r="G16" s="22">
        <f>[4]T_post_detr.4.6!K20</f>
        <v>1692.0303060000001</v>
      </c>
      <c r="H16" s="22">
        <f>[4]T_post_detr.4.6!L20</f>
        <v>0</v>
      </c>
      <c r="I16" s="23">
        <f t="shared" si="4"/>
        <v>1692.0303060000001</v>
      </c>
      <c r="J16" s="22">
        <f>[4]T_post_detr.4.6!P20</f>
        <v>1692.0303060000001</v>
      </c>
      <c r="K16" s="22">
        <f>[4]T_post_detr.4.6!Q20</f>
        <v>0</v>
      </c>
      <c r="L16" s="23">
        <f t="shared" si="5"/>
        <v>1692.0303060000001</v>
      </c>
      <c r="M16" s="22">
        <f>[4]T_post_detr.4.6!U20</f>
        <v>1692.0303060000001</v>
      </c>
      <c r="N16" s="22">
        <f>[4]T_post_detr.4.6!V20</f>
        <v>0</v>
      </c>
      <c r="O16" s="23">
        <f t="shared" si="6"/>
        <v>1692.0303060000001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[4]T_post_detr.4.6!F18</f>
        <v>0.1</v>
      </c>
      <c r="E17" s="29">
        <f>[4]T_post_detr.4.6!G18</f>
        <v>0.1</v>
      </c>
      <c r="F17" s="30">
        <f>D17</f>
        <v>0.1</v>
      </c>
      <c r="G17" s="29">
        <f>[4]T_post_detr.4.6!K18</f>
        <v>0.1</v>
      </c>
      <c r="H17" s="29">
        <f>[4]T_post_detr.4.6!L18</f>
        <v>0.1</v>
      </c>
      <c r="I17" s="30">
        <f>G17</f>
        <v>0.1</v>
      </c>
      <c r="J17" s="29">
        <f>[4]T_post_detr.4.6!P18</f>
        <v>0.1</v>
      </c>
      <c r="K17" s="29">
        <f>[4]T_post_detr.4.6!Q18</f>
        <v>0.1</v>
      </c>
      <c r="L17" s="30">
        <f>[4]T_post_detr.4.6!$P$18</f>
        <v>0.1</v>
      </c>
      <c r="M17" s="29">
        <f>[4]T_post_detr.4.6!U18</f>
        <v>0.1</v>
      </c>
      <c r="N17" s="29">
        <f>[4]T_post_detr.4.6!V18</f>
        <v>0.1</v>
      </c>
      <c r="O17" s="30">
        <f>N17</f>
        <v>0.1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[4]T_post_detr.4.6!F19</f>
        <v>0.66</v>
      </c>
      <c r="E18" s="29">
        <f>[4]T_post_detr.4.6!G19</f>
        <v>0.66</v>
      </c>
      <c r="F18" s="31">
        <f>IF(D18=E18,D18,"n.d.")</f>
        <v>0.66</v>
      </c>
      <c r="G18" s="29">
        <f>[4]T_post_detr.4.6!K19</f>
        <v>0.66</v>
      </c>
      <c r="H18" s="29">
        <f>[4]T_post_detr.4.6!L19</f>
        <v>0.66</v>
      </c>
      <c r="I18" s="31">
        <f>IF(G18=H18,G18,"n.d.")</f>
        <v>0.66</v>
      </c>
      <c r="J18" s="29">
        <f>[4]T_post_detr.4.6!P19</f>
        <v>0.66</v>
      </c>
      <c r="K18" s="29">
        <f>[4]T_post_detr.4.6!Q19</f>
        <v>0.66</v>
      </c>
      <c r="L18" s="31">
        <f>IF(J18=K18,J18,"n.d.")</f>
        <v>0.66</v>
      </c>
      <c r="M18" s="29">
        <f>[4]T_post_detr.4.6!U19</f>
        <v>0.66</v>
      </c>
      <c r="N18" s="29">
        <f>[4]T_post_detr.4.6!V19</f>
        <v>0.66</v>
      </c>
      <c r="O18" s="31">
        <f>IF(M18=N18,M18,"n.d.")</f>
        <v>0.66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[4]T_post_detr.4.6!F21</f>
        <v>1117.8567419619599</v>
      </c>
      <c r="E19" s="22">
        <f>[4]T_post_detr.4.6!G21</f>
        <v>0</v>
      </c>
      <c r="F19" s="23">
        <f t="shared" si="0"/>
        <v>1117.8567419619599</v>
      </c>
      <c r="G19" s="22">
        <f>[4]T_post_detr.4.6!K21</f>
        <v>1116.7400019600002</v>
      </c>
      <c r="H19" s="22">
        <f>[4]T_post_detr.4.6!L21</f>
        <v>0</v>
      </c>
      <c r="I19" s="23">
        <f t="shared" ref="I19:I20" si="7">G19+H19</f>
        <v>1116.7400019600002</v>
      </c>
      <c r="J19" s="22">
        <f>[4]T_post_detr.4.6!P21</f>
        <v>1116.7400019600002</v>
      </c>
      <c r="K19" s="22">
        <f>[4]T_post_detr.4.6!Q21</f>
        <v>0</v>
      </c>
      <c r="L19" s="23">
        <f t="shared" ref="L19:L20" si="8">J19+K19</f>
        <v>1116.7400019600002</v>
      </c>
      <c r="M19" s="32">
        <f>[4]T_post_detr.4.6!U21</f>
        <v>1116.7400019600002</v>
      </c>
      <c r="N19" s="33">
        <f>[4]T_post_detr.4.6!V21</f>
        <v>0</v>
      </c>
      <c r="O19" s="23">
        <f t="shared" ref="O19:O20" si="9">M19+N19</f>
        <v>1116.7400019600002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[4]T_post_detr.4.6!$F$32</f>
        <v>15301.414665465156</v>
      </c>
      <c r="E20" s="22">
        <f>[4]T_post_detr.4.6!G32</f>
        <v>-5.0931703299283981E-11</v>
      </c>
      <c r="F20" s="23">
        <f t="shared" si="0"/>
        <v>15301.414665465105</v>
      </c>
      <c r="G20" s="22">
        <f>[4]T_post_detr.4.6!K32</f>
        <v>15301.414665465156</v>
      </c>
      <c r="H20" s="22">
        <f>[4]T_post_detr.4.6!L32</f>
        <v>-5.0931703299283981E-11</v>
      </c>
      <c r="I20" s="23">
        <f t="shared" si="7"/>
        <v>15301.414665465105</v>
      </c>
      <c r="J20" s="22">
        <f>[4]T_post_detr.4.6!P32</f>
        <v>5850.4602642940681</v>
      </c>
      <c r="K20" s="22">
        <f>[4]T_post_detr.4.6!Q32</f>
        <v>0</v>
      </c>
      <c r="L20" s="23">
        <f t="shared" si="8"/>
        <v>5850.4602642940681</v>
      </c>
      <c r="M20" s="22">
        <f>[4]T_post_detr.4.6!U32</f>
        <v>0</v>
      </c>
      <c r="N20" s="22">
        <f>[4]T_post_detr.4.6!V32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[4]T_post_detr.4.6!G33</f>
        <v>55622.885582714065</v>
      </c>
      <c r="F21" s="23">
        <f>E21</f>
        <v>55622.885582714065</v>
      </c>
      <c r="G21" s="34"/>
      <c r="H21" s="22">
        <f>[4]T_post_detr.4.6!L33</f>
        <v>57520.405950592016</v>
      </c>
      <c r="I21" s="23">
        <f>H21</f>
        <v>57520.405950592016</v>
      </c>
      <c r="J21" s="34"/>
      <c r="K21" s="22">
        <f>[4]T_post_detr.4.6!Q33</f>
        <v>56575.310510474912</v>
      </c>
      <c r="L21" s="23">
        <f>K21</f>
        <v>56575.310510474912</v>
      </c>
      <c r="M21" s="34"/>
      <c r="N21" s="22">
        <f>[4]T_post_detr.4.6!V33</f>
        <v>55990.264484045503</v>
      </c>
      <c r="O21" s="23">
        <f>N21</f>
        <v>55990.264484045503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[4]T_post_detr.4.6!K34</f>
        <v>0</v>
      </c>
      <c r="H22" s="22">
        <f>[4]T_post_detr.4.6!L34</f>
        <v>0</v>
      </c>
      <c r="I22" s="36">
        <f t="shared" ref="I22" si="10">G22+H22</f>
        <v>0</v>
      </c>
      <c r="J22" s="22">
        <f>[4]T_post_detr.4.6!P34</f>
        <v>0</v>
      </c>
      <c r="K22" s="22">
        <f>[4]T_post_detr.4.6!Q34</f>
        <v>0</v>
      </c>
      <c r="L22" s="36">
        <f t="shared" ref="L22" si="11">J22+K22</f>
        <v>0</v>
      </c>
      <c r="M22" s="22">
        <f>[4]T_post_detr.4.6!U34</f>
        <v>0</v>
      </c>
      <c r="N22" s="22">
        <f>[4]T_post_detr.4.6!V34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556228.85582714062</v>
      </c>
      <c r="E23" s="38">
        <f>E6+E7+E8+E9+E10+E11+E12-E15-E19+E20+E21</f>
        <v>55622.885582714014</v>
      </c>
      <c r="F23" s="38">
        <f>D23+E23</f>
        <v>611851.74140985461</v>
      </c>
      <c r="G23" s="38">
        <f>G6+G7+G8+G9+G10+G11+G12-G15-G19+G20+G22</f>
        <v>575204.05950592016</v>
      </c>
      <c r="H23" s="38">
        <f>H6+H7+H8+H9+H10+H11+H12-H15-H19+H20+H21+H22</f>
        <v>57520.405950591965</v>
      </c>
      <c r="I23" s="38">
        <f>G23+H23</f>
        <v>632724.46545651217</v>
      </c>
      <c r="J23" s="38">
        <f>J6+J7+J8+J9+J10+J11+J12-J15-J19+J20+J22</f>
        <v>565753.10510474909</v>
      </c>
      <c r="K23" s="38">
        <f>K6+K7+K8+K9+K10+K11+K12-K15-K19+K20+K21+K22</f>
        <v>56575.310510474912</v>
      </c>
      <c r="L23" s="38">
        <f>J23+K23</f>
        <v>622328.41561522405</v>
      </c>
      <c r="M23" s="38">
        <f>M6+M7+M8+M9+M10+M11+M12-M15-M19+M20+M22</f>
        <v>559902.64484045503</v>
      </c>
      <c r="N23" s="38">
        <f>N6+N7+N8+N9+N10+N11+N12-N15-N19+N20+N21+N22</f>
        <v>55990.264484045503</v>
      </c>
      <c r="O23" s="38">
        <f>M23+N23</f>
        <v>615892.90932450048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[4]T_post_detr.4.6!F41</f>
        <v>24000</v>
      </c>
      <c r="E25" s="44">
        <f>[4]T_post_detr.4.6!G41</f>
        <v>0</v>
      </c>
      <c r="F25" s="45">
        <f t="shared" ref="F25:F49" si="13">D25+E25</f>
        <v>24000</v>
      </c>
      <c r="G25" s="44">
        <f>[4]T_post_detr.4.6!K41</f>
        <v>24000</v>
      </c>
      <c r="H25" s="44">
        <f>[4]T_post_detr.4.6!L41</f>
        <v>0</v>
      </c>
      <c r="I25" s="45">
        <f t="shared" ref="I25:I33" si="14">G25+H25</f>
        <v>24000</v>
      </c>
      <c r="J25" s="44">
        <f>[4]T_post_detr.4.6!P41</f>
        <v>24000</v>
      </c>
      <c r="K25" s="44">
        <f>[4]T_post_detr.4.6!Q41</f>
        <v>0</v>
      </c>
      <c r="L25" s="45">
        <f t="shared" ref="L25:L44" si="15">J25+K25</f>
        <v>24000</v>
      </c>
      <c r="M25" s="44">
        <f>[4]T_post_detr.4.6!U41</f>
        <v>24000</v>
      </c>
      <c r="N25" s="44">
        <f>[4]T_post_detr.4.6!V41</f>
        <v>0</v>
      </c>
      <c r="O25" s="45">
        <f t="shared" ref="O25:O43" si="16">M25+N25</f>
        <v>24000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[4]T_post_detr.4.6!F42</f>
        <v>45978.965732700031</v>
      </c>
      <c r="E26" s="22">
        <f>[4]T_post_detr.4.6!G42</f>
        <v>1157.5699241105999</v>
      </c>
      <c r="F26" s="36">
        <f t="shared" si="13"/>
        <v>47136.535656810629</v>
      </c>
      <c r="G26" s="22">
        <f>[4]T_post_detr.4.6!K42</f>
        <v>46462.362906694885</v>
      </c>
      <c r="H26" s="22">
        <f>[4]T_post_detr.4.6!L42</f>
        <v>1916.5374240000001</v>
      </c>
      <c r="I26" s="36">
        <f t="shared" si="14"/>
        <v>48378.900330694887</v>
      </c>
      <c r="J26" s="22">
        <f>[4]T_post_detr.4.6!P42</f>
        <v>46462.362906694885</v>
      </c>
      <c r="K26" s="22">
        <f>[4]T_post_detr.4.6!Q42</f>
        <v>1916.5374240000001</v>
      </c>
      <c r="L26" s="36">
        <f t="shared" si="15"/>
        <v>48378.900330694887</v>
      </c>
      <c r="M26" s="22">
        <f>[4]T_post_detr.4.6!U42</f>
        <v>46462.362906694885</v>
      </c>
      <c r="N26" s="22">
        <f>[4]T_post_detr.4.6!V42</f>
        <v>1916.5374240000001</v>
      </c>
      <c r="O26" s="36">
        <f t="shared" si="16"/>
        <v>48378.900330694887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[4]T_post_detr.4.6!F43</f>
        <v>60122.918795940124</v>
      </c>
      <c r="E27" s="47">
        <f>[4]T_post_detr.4.6!G43</f>
        <v>1967.4506642891099</v>
      </c>
      <c r="F27" s="48">
        <f t="shared" si="13"/>
        <v>62090.369460229231</v>
      </c>
      <c r="G27" s="47">
        <f>[4]T_post_detr.4.6!K43</f>
        <v>53350.821302680437</v>
      </c>
      <c r="H27" s="47">
        <f>[4]T_post_detr.4.6!L43</f>
        <v>1953.2749153259999</v>
      </c>
      <c r="I27" s="48">
        <f t="shared" si="14"/>
        <v>55304.096218006438</v>
      </c>
      <c r="J27" s="47">
        <f>[4]T_post_detr.4.6!P43</f>
        <v>53350.821302680437</v>
      </c>
      <c r="K27" s="47">
        <f>[4]T_post_detr.4.6!Q43</f>
        <v>1953.2749153259999</v>
      </c>
      <c r="L27" s="48">
        <f t="shared" si="15"/>
        <v>55304.096218006438</v>
      </c>
      <c r="M27" s="47">
        <f>[4]T_post_detr.4.6!U43</f>
        <v>53350.821302680437</v>
      </c>
      <c r="N27" s="47">
        <f>[4]T_post_detr.4.6!V43</f>
        <v>1953.2749153259999</v>
      </c>
      <c r="O27" s="48">
        <f t="shared" si="16"/>
        <v>55304.096218006438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[4]T_post_detr.4.6!F44</f>
        <v>0</v>
      </c>
      <c r="E28" s="47">
        <f>[4]T_post_detr.4.6!G44</f>
        <v>0</v>
      </c>
      <c r="F28" s="48">
        <f t="shared" si="13"/>
        <v>0</v>
      </c>
      <c r="G28" s="47">
        <f>[4]T_post_detr.4.6!K44</f>
        <v>0</v>
      </c>
      <c r="H28" s="47">
        <f>[4]T_post_detr.4.6!L44</f>
        <v>0</v>
      </c>
      <c r="I28" s="48">
        <f t="shared" si="14"/>
        <v>0</v>
      </c>
      <c r="J28" s="47">
        <f>[4]T_post_detr.4.6!P44</f>
        <v>0</v>
      </c>
      <c r="K28" s="47">
        <f>[4]T_post_detr.4.6!Q44</f>
        <v>0</v>
      </c>
      <c r="L28" s="48">
        <f t="shared" si="15"/>
        <v>0</v>
      </c>
      <c r="M28" s="47">
        <f>[4]T_post_detr.4.6!U44</f>
        <v>0</v>
      </c>
      <c r="N28" s="47">
        <f>[4]T_post_detr.4.6!V44</f>
        <v>0</v>
      </c>
      <c r="O28" s="48">
        <f t="shared" si="16"/>
        <v>0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[4]T_post_detr.4.6!F45</f>
        <v>28314.676249860004</v>
      </c>
      <c r="E29" s="47">
        <f>[4]T_post_detr.4.6!G45</f>
        <v>3644.9092679999994</v>
      </c>
      <c r="F29" s="48">
        <f t="shared" si="13"/>
        <v>31959.585517860003</v>
      </c>
      <c r="G29" s="47">
        <f>[4]T_post_detr.4.6!K45</f>
        <v>28097.586098940312</v>
      </c>
      <c r="H29" s="47">
        <f>[4]T_post_detr.4.6!L45</f>
        <v>3645.2759999999998</v>
      </c>
      <c r="I29" s="48">
        <f t="shared" si="14"/>
        <v>31742.862098940313</v>
      </c>
      <c r="J29" s="47">
        <f>[4]T_post_detr.4.6!P45</f>
        <v>28097.586098940312</v>
      </c>
      <c r="K29" s="47">
        <f>[4]T_post_detr.4.6!Q45</f>
        <v>3645.2759999999998</v>
      </c>
      <c r="L29" s="48">
        <f t="shared" si="15"/>
        <v>31742.862098940313</v>
      </c>
      <c r="M29" s="47">
        <f>[4]T_post_detr.4.6!U45</f>
        <v>28097.586098940312</v>
      </c>
      <c r="N29" s="47">
        <f>[4]T_post_detr.4.6!V45</f>
        <v>3645.2759999999998</v>
      </c>
      <c r="O29" s="48">
        <f t="shared" si="16"/>
        <v>31742.862098940313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134416.56077850016</v>
      </c>
      <c r="E30" s="51">
        <f>+E26+E27+E28+E29</f>
        <v>6769.929856399709</v>
      </c>
      <c r="F30" s="52">
        <f t="shared" si="13"/>
        <v>141186.49063489988</v>
      </c>
      <c r="G30" s="51">
        <f>+G26+G27+G28+G29</f>
        <v>127910.77030831564</v>
      </c>
      <c r="H30" s="51">
        <f>+H26+H27+H28+H29</f>
        <v>7515.0883393260001</v>
      </c>
      <c r="I30" s="52">
        <f t="shared" si="14"/>
        <v>135425.85864764164</v>
      </c>
      <c r="J30" s="51">
        <f>+J26+J27+J28+J29</f>
        <v>127910.77030831564</v>
      </c>
      <c r="K30" s="51">
        <f>+K26+K27+K28+K29</f>
        <v>7515.0883393260001</v>
      </c>
      <c r="L30" s="52">
        <f t="shared" si="15"/>
        <v>135425.85864764164</v>
      </c>
      <c r="M30" s="51">
        <f>+M26+M27+M28+M29</f>
        <v>127910.77030831564</v>
      </c>
      <c r="N30" s="51">
        <f>+N26+N27+N28+N29</f>
        <v>7515.0883393260001</v>
      </c>
      <c r="O30" s="52">
        <f t="shared" si="16"/>
        <v>135425.85864764164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[4]T_post_detr.4.6!F47</f>
        <v>33123.523720278594</v>
      </c>
      <c r="E31" s="53">
        <f>[4]T_post_detr.4.6!G47</f>
        <v>0</v>
      </c>
      <c r="F31" s="48">
        <f t="shared" si="13"/>
        <v>33123.523720278594</v>
      </c>
      <c r="G31" s="53">
        <f>[4]T_post_detr.4.6!K47</f>
        <v>29448.317556293307</v>
      </c>
      <c r="H31" s="53">
        <f>[4]T_post_detr.4.6!L47</f>
        <v>0</v>
      </c>
      <c r="I31" s="48">
        <f t="shared" si="14"/>
        <v>29448.317556293307</v>
      </c>
      <c r="J31" s="53">
        <f>[4]T_post_detr.4.6!P47</f>
        <v>32503.03302565698</v>
      </c>
      <c r="K31" s="53">
        <f>[4]T_post_detr.4.6!Q47</f>
        <v>0</v>
      </c>
      <c r="L31" s="48">
        <f t="shared" si="15"/>
        <v>32503.03302565698</v>
      </c>
      <c r="M31" s="53">
        <f>[4]T_post_detr.4.6!U47</f>
        <v>45041.489928090974</v>
      </c>
      <c r="N31" s="53">
        <f>[4]T_post_detr.4.6!V47</f>
        <v>0</v>
      </c>
      <c r="O31" s="48">
        <f t="shared" si="16"/>
        <v>45041.489928090974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2436.067073215776</v>
      </c>
      <c r="E32" s="54">
        <f>+E33+E34+E35+E36</f>
        <v>28791.864481379995</v>
      </c>
      <c r="F32" s="48">
        <f t="shared" si="13"/>
        <v>31227.931554595772</v>
      </c>
      <c r="G32" s="54">
        <f>+G33+G34+G35+G36</f>
        <v>2413.4106483516493</v>
      </c>
      <c r="H32" s="54">
        <f>+H33+H34+H35+H36</f>
        <v>22999.907999999999</v>
      </c>
      <c r="I32" s="48">
        <f t="shared" si="14"/>
        <v>25413.318648351647</v>
      </c>
      <c r="J32" s="54">
        <f>+J33+J34+J35+J36</f>
        <v>2413.4106483516493</v>
      </c>
      <c r="K32" s="54">
        <f>+K33+K34+K35+K36</f>
        <v>22999.907999999999</v>
      </c>
      <c r="L32" s="48">
        <f t="shared" si="15"/>
        <v>25413.318648351647</v>
      </c>
      <c r="M32" s="54">
        <f>+M33+M34+M35+M36</f>
        <v>2413.4106483516493</v>
      </c>
      <c r="N32" s="54">
        <f>+N33+N34+N35+N36</f>
        <v>22999.907999999999</v>
      </c>
      <c r="O32" s="48">
        <f t="shared" si="16"/>
        <v>25413.318648351647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[4]T_post_detr.4.6!F49</f>
        <v>0</v>
      </c>
      <c r="E33" s="47">
        <f>[4]T_post_detr.4.6!G49</f>
        <v>0</v>
      </c>
      <c r="F33" s="48">
        <f t="shared" si="13"/>
        <v>0</v>
      </c>
      <c r="G33" s="47">
        <f>[4]T_post_detr.4.6!K49</f>
        <v>0</v>
      </c>
      <c r="H33" s="47">
        <f>[4]T_post_detr.4.6!L49</f>
        <v>0</v>
      </c>
      <c r="I33" s="48">
        <f t="shared" si="14"/>
        <v>0</v>
      </c>
      <c r="J33" s="47">
        <f>[4]T_post_detr.4.6!P49</f>
        <v>0</v>
      </c>
      <c r="K33" s="47">
        <f>[4]T_post_detr.4.6!Q49</f>
        <v>0</v>
      </c>
      <c r="L33" s="48">
        <f t="shared" si="15"/>
        <v>0</v>
      </c>
      <c r="M33" s="47">
        <f>[4]T_post_detr.4.6!U49</f>
        <v>0</v>
      </c>
      <c r="N33" s="47">
        <f>[4]T_post_detr.4.6!V49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[4]T_post_detr.4.6!F50</f>
        <v>222.01036835577594</v>
      </c>
      <c r="E34" s="47">
        <f>[4]T_post_detr.4.6!G50</f>
        <v>28791.864481379995</v>
      </c>
      <c r="F34" s="48">
        <f>D34+E34</f>
        <v>29013.87484973577</v>
      </c>
      <c r="G34" s="47">
        <f>[4]T_post_detr.4.6!K50</f>
        <v>201.56672879999999</v>
      </c>
      <c r="H34" s="47">
        <f>[4]T_post_detr.4.6!L50</f>
        <v>22999.907999999999</v>
      </c>
      <c r="I34" s="48">
        <f>G34+H34</f>
        <v>23201.4747288</v>
      </c>
      <c r="J34" s="47">
        <f>[4]T_post_detr.4.6!P50</f>
        <v>201.56672879999999</v>
      </c>
      <c r="K34" s="47">
        <f>[4]T_post_detr.4.6!Q50</f>
        <v>22999.907999999999</v>
      </c>
      <c r="L34" s="48">
        <f t="shared" si="15"/>
        <v>23201.4747288</v>
      </c>
      <c r="M34" s="47">
        <f>[4]T_post_detr.4.6!U50</f>
        <v>201.56672879999999</v>
      </c>
      <c r="N34" s="47">
        <f>[4]T_post_detr.4.6!V50</f>
        <v>22999.907999999999</v>
      </c>
      <c r="O34" s="48">
        <f t="shared" si="16"/>
        <v>23201.4747288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[4]T_post_detr.4.6!F51</f>
        <v>2214.0567048600001</v>
      </c>
      <c r="E35" s="47">
        <f>[4]T_post_detr.4.6!G51</f>
        <v>0</v>
      </c>
      <c r="F35" s="48">
        <f t="shared" si="13"/>
        <v>2214.0567048600001</v>
      </c>
      <c r="G35" s="47">
        <f>[4]T_post_detr.4.6!K51</f>
        <v>2211.8439195516494</v>
      </c>
      <c r="H35" s="47">
        <f>[4]T_post_detr.4.6!L51</f>
        <v>0</v>
      </c>
      <c r="I35" s="48">
        <f t="shared" ref="I35:I44" si="17">G35+H35</f>
        <v>2211.8439195516494</v>
      </c>
      <c r="J35" s="47">
        <f>[4]T_post_detr.4.6!P51</f>
        <v>2211.8439195516494</v>
      </c>
      <c r="K35" s="47">
        <f>[4]T_post_detr.4.6!Q51</f>
        <v>0</v>
      </c>
      <c r="L35" s="48">
        <f t="shared" si="15"/>
        <v>2211.8439195516494</v>
      </c>
      <c r="M35" s="47">
        <f>[4]T_post_detr.4.6!U51</f>
        <v>2211.8439195516494</v>
      </c>
      <c r="N35" s="47">
        <f>[4]T_post_detr.4.6!V51</f>
        <v>0</v>
      </c>
      <c r="O35" s="48">
        <f t="shared" si="16"/>
        <v>2211.8439195516494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[4]T_post_detr.4.6!F52</f>
        <v>0</v>
      </c>
      <c r="E36" s="47">
        <f>[4]T_post_detr.4.6!G52</f>
        <v>0</v>
      </c>
      <c r="F36" s="48">
        <f t="shared" si="13"/>
        <v>0</v>
      </c>
      <c r="G36" s="47">
        <f>[4]T_post_detr.4.6!K52</f>
        <v>0</v>
      </c>
      <c r="H36" s="47">
        <f>[4]T_post_detr.4.6!L52</f>
        <v>0</v>
      </c>
      <c r="I36" s="48">
        <f t="shared" si="17"/>
        <v>0</v>
      </c>
      <c r="J36" s="47">
        <f>[4]T_post_detr.4.6!P52</f>
        <v>0</v>
      </c>
      <c r="K36" s="47">
        <f>[4]T_post_detr.4.6!Q52</f>
        <v>0</v>
      </c>
      <c r="L36" s="48">
        <f t="shared" si="15"/>
        <v>0</v>
      </c>
      <c r="M36" s="47">
        <f>[4]T_post_detr.4.6!U52</f>
        <v>0</v>
      </c>
      <c r="N36" s="47">
        <f>[4]T_post_detr.4.6!V52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[4]T_post_detr.4.6!F53</f>
        <v>12555.50187847748</v>
      </c>
      <c r="E37" s="47">
        <f>[4]T_post_detr.4.6!G53</f>
        <v>0</v>
      </c>
      <c r="F37" s="48">
        <f t="shared" si="13"/>
        <v>12555.50187847748</v>
      </c>
      <c r="G37" s="47">
        <f>[4]T_post_detr.4.6!K53</f>
        <v>10625.072650274855</v>
      </c>
      <c r="H37" s="47">
        <f>[4]T_post_detr.4.6!L53</f>
        <v>0</v>
      </c>
      <c r="I37" s="48">
        <f t="shared" si="17"/>
        <v>10625.072650274855</v>
      </c>
      <c r="J37" s="47">
        <f>[4]T_post_detr.4.6!P53</f>
        <v>12885.149828451373</v>
      </c>
      <c r="K37" s="47">
        <f>[4]T_post_detr.4.6!Q53</f>
        <v>0</v>
      </c>
      <c r="L37" s="48">
        <f t="shared" si="15"/>
        <v>12885.149828451373</v>
      </c>
      <c r="M37" s="47">
        <f>[4]T_post_detr.4.6!U53</f>
        <v>19446.661591377964</v>
      </c>
      <c r="N37" s="47">
        <f>[4]T_post_detr.4.6!V53</f>
        <v>0</v>
      </c>
      <c r="O37" s="48">
        <f t="shared" si="16"/>
        <v>19446.661591377964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[4]T_post_detr.4.6!F54</f>
        <v>0</v>
      </c>
      <c r="E38" s="47">
        <f>[4]T_post_detr.4.6!G54</f>
        <v>0</v>
      </c>
      <c r="F38" s="48">
        <f t="shared" si="13"/>
        <v>0</v>
      </c>
      <c r="G38" s="47">
        <f>[4]T_post_detr.4.6!K54</f>
        <v>0</v>
      </c>
      <c r="H38" s="47">
        <f>[4]T_post_detr.4.6!L54</f>
        <v>0</v>
      </c>
      <c r="I38" s="48">
        <f t="shared" si="17"/>
        <v>0</v>
      </c>
      <c r="J38" s="47">
        <f>[4]T_post_detr.4.6!P54</f>
        <v>0</v>
      </c>
      <c r="K38" s="47">
        <f>[4]T_post_detr.4.6!Q54</f>
        <v>0</v>
      </c>
      <c r="L38" s="48">
        <f t="shared" si="15"/>
        <v>0</v>
      </c>
      <c r="M38" s="47">
        <f>[4]T_post_detr.4.6!U54</f>
        <v>0</v>
      </c>
      <c r="N38" s="47">
        <f>[4]T_post_detr.4.6!V54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[4]T_post_detr.4.6!F55</f>
        <v>0</v>
      </c>
      <c r="E39" s="56">
        <f>[4]T_post_detr.4.6!G55</f>
        <v>0</v>
      </c>
      <c r="F39" s="48">
        <f t="shared" si="13"/>
        <v>0</v>
      </c>
      <c r="G39" s="56">
        <f>[4]T_post_detr.4.6!K55</f>
        <v>0</v>
      </c>
      <c r="H39" s="56">
        <f>[4]T_post_detr.4.6!L55</f>
        <v>0</v>
      </c>
      <c r="I39" s="48">
        <f t="shared" si="17"/>
        <v>0</v>
      </c>
      <c r="J39" s="56">
        <f>[4]T_post_detr.4.6!P55</f>
        <v>0</v>
      </c>
      <c r="K39" s="56">
        <f>[4]T_post_detr.4.6!Q55</f>
        <v>0</v>
      </c>
      <c r="L39" s="48">
        <f t="shared" si="15"/>
        <v>0</v>
      </c>
      <c r="M39" s="56">
        <f>[4]T_post_detr.4.6!U55</f>
        <v>0</v>
      </c>
      <c r="N39" s="56">
        <f>[4]T_post_detr.4.6!V55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48115.092671971848</v>
      </c>
      <c r="E40" s="51">
        <f>E38+E37+E32+E31+E39</f>
        <v>28791.864481379995</v>
      </c>
      <c r="F40" s="52">
        <f t="shared" si="13"/>
        <v>76906.957153351847</v>
      </c>
      <c r="G40" s="51">
        <f>G38+G37+G32+G31+G39</f>
        <v>42486.800854919813</v>
      </c>
      <c r="H40" s="51">
        <f>H38+H37+H32+H31+H39</f>
        <v>22999.907999999999</v>
      </c>
      <c r="I40" s="52">
        <f t="shared" si="17"/>
        <v>65486.708854919809</v>
      </c>
      <c r="J40" s="51">
        <f>J38+J37+J32+J31+J39</f>
        <v>47801.593502460004</v>
      </c>
      <c r="K40" s="51">
        <f>K38+K37+K32+K31+K39</f>
        <v>22999.907999999999</v>
      </c>
      <c r="L40" s="52">
        <f t="shared" si="15"/>
        <v>70801.50150246</v>
      </c>
      <c r="M40" s="51">
        <f>M38+M37+M32+M31+M39</f>
        <v>66901.562167820579</v>
      </c>
      <c r="N40" s="51">
        <f>N38+N37+N32+N31+N39</f>
        <v>22999.907999999999</v>
      </c>
      <c r="O40" s="52">
        <f t="shared" si="16"/>
        <v>89901.470167820575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[4]T_post_detr.4.6!F57</f>
        <v>0</v>
      </c>
      <c r="E41" s="22">
        <f>[4]T_post_detr.4.6!G57</f>
        <v>0</v>
      </c>
      <c r="F41" s="36">
        <f t="shared" si="13"/>
        <v>0</v>
      </c>
      <c r="G41" s="22">
        <f>[4]T_post_detr.4.6!K57</f>
        <v>0</v>
      </c>
      <c r="H41" s="22">
        <f>[4]T_post_detr.4.6!L57</f>
        <v>0</v>
      </c>
      <c r="I41" s="36">
        <f t="shared" si="17"/>
        <v>0</v>
      </c>
      <c r="J41" s="22">
        <f>[4]T_post_detr.4.6!P57</f>
        <v>0</v>
      </c>
      <c r="K41" s="22">
        <f>[4]T_post_detr.4.6!Q57</f>
        <v>0</v>
      </c>
      <c r="L41" s="36">
        <f t="shared" si="15"/>
        <v>0</v>
      </c>
      <c r="M41" s="22">
        <f>[4]T_post_detr.4.6!U57</f>
        <v>0</v>
      </c>
      <c r="N41" s="22">
        <f>[4]T_post_detr.4.6!V57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[4]T_post_detr.4.6!F58</f>
        <v>4107.2000000000007</v>
      </c>
      <c r="E42" s="22">
        <f>[4]T_post_detr.4.6!G58</f>
        <v>0</v>
      </c>
      <c r="F42" s="36">
        <f t="shared" si="13"/>
        <v>4107.2000000000007</v>
      </c>
      <c r="G42" s="22">
        <f>[4]T_post_detr.4.6!K58</f>
        <v>8799.2000000000007</v>
      </c>
      <c r="H42" s="22">
        <f>[4]T_post_detr.4.6!L58</f>
        <v>0</v>
      </c>
      <c r="I42" s="36">
        <f t="shared" si="17"/>
        <v>8799.2000000000007</v>
      </c>
      <c r="J42" s="22">
        <f>[4]T_post_detr.4.6!P58</f>
        <v>8799.2000000000007</v>
      </c>
      <c r="K42" s="22">
        <f>[4]T_post_detr.4.6!Q58</f>
        <v>0</v>
      </c>
      <c r="L42" s="36">
        <f t="shared" si="15"/>
        <v>8799.2000000000007</v>
      </c>
      <c r="M42" s="22">
        <f>[4]T_post_detr.4.6!U58</f>
        <v>8799.2000000000007</v>
      </c>
      <c r="N42" s="22">
        <f>[4]T_post_detr.4.6!V58</f>
        <v>0</v>
      </c>
      <c r="O42" s="36">
        <f t="shared" si="16"/>
        <v>8799.2000000000007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[4]T_post_detr.4.6!F59</f>
        <v>0</v>
      </c>
      <c r="E43" s="57">
        <f>[4]T_post_detr.4.6!G59</f>
        <v>0</v>
      </c>
      <c r="F43" s="36">
        <f t="shared" si="13"/>
        <v>0</v>
      </c>
      <c r="G43" s="57">
        <f>[4]T_post_detr.4.6!K59</f>
        <v>0</v>
      </c>
      <c r="H43" s="57">
        <f>[4]T_post_detr.4.6!L59</f>
        <v>0</v>
      </c>
      <c r="I43" s="36">
        <f t="shared" si="17"/>
        <v>0</v>
      </c>
      <c r="J43" s="57">
        <f>[4]T_post_detr.4.6!P59</f>
        <v>0</v>
      </c>
      <c r="K43" s="57">
        <f>[4]T_post_detr.4.6!Q59</f>
        <v>0</v>
      </c>
      <c r="L43" s="36">
        <f t="shared" si="15"/>
        <v>0</v>
      </c>
      <c r="M43" s="57">
        <f>[4]T_post_detr.4.6!U59</f>
        <v>0</v>
      </c>
      <c r="N43" s="57">
        <f>[4]T_post_detr.4.6!V59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[4]T_post_detr.4.6!F67</f>
        <v>0</v>
      </c>
      <c r="E44" s="57">
        <f>[4]T_post_detr.4.6!G67</f>
        <v>0</v>
      </c>
      <c r="F44" s="36">
        <f t="shared" si="13"/>
        <v>0</v>
      </c>
      <c r="G44" s="57">
        <f>[4]T_post_detr.4.6!K67</f>
        <v>0</v>
      </c>
      <c r="H44" s="57">
        <f>[4]T_post_detr.4.6!L67</f>
        <v>0</v>
      </c>
      <c r="I44" s="36">
        <f t="shared" si="17"/>
        <v>0</v>
      </c>
      <c r="J44" s="57">
        <f>[4]T_post_detr.4.6!P67</f>
        <v>0</v>
      </c>
      <c r="K44" s="57">
        <f>[4]T_post_detr.4.6!Q67</f>
        <v>0</v>
      </c>
      <c r="L44" s="36">
        <f t="shared" si="15"/>
        <v>0</v>
      </c>
      <c r="M44" s="57">
        <f>[4]T_post_detr.4.6!U67</f>
        <v>0</v>
      </c>
      <c r="N44" s="57">
        <f>[4]T_post_detr.4.6!V67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[4]T_post_detr.4.6!G68</f>
        <v>21063.885345047205</v>
      </c>
      <c r="F45" s="36">
        <f>E45</f>
        <v>21063.885345047205</v>
      </c>
      <c r="G45" s="34"/>
      <c r="H45" s="57">
        <f>[4]T_post_detr.4.6!L68</f>
        <v>20542.077116323548</v>
      </c>
      <c r="I45" s="36">
        <f>H45</f>
        <v>20542.077116323548</v>
      </c>
      <c r="J45" s="34"/>
      <c r="K45" s="57">
        <f>[4]T_post_detr.4.6!Q68</f>
        <v>22783.565471986658</v>
      </c>
      <c r="L45" s="36">
        <f>K45</f>
        <v>22783.565471986658</v>
      </c>
      <c r="M45" s="34"/>
      <c r="N45" s="57">
        <f>[4]T_post_detr.4.6!V68</f>
        <v>25103.055393479128</v>
      </c>
      <c r="O45" s="36">
        <f>N45</f>
        <v>25103.055393479128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[4]T_post_detr.4.6!K69</f>
        <v>2224</v>
      </c>
      <c r="H46" s="22">
        <f>[4]T_post_detr.4.6!L69</f>
        <v>0</v>
      </c>
      <c r="I46" s="36">
        <f t="shared" ref="I46" si="18">G46+H46</f>
        <v>2224</v>
      </c>
      <c r="J46" s="22">
        <f>[4]T_post_detr.4.6!P69</f>
        <v>19324.090909090908</v>
      </c>
      <c r="K46" s="22">
        <f>[4]T_post_detr.4.6!Q69</f>
        <v>0</v>
      </c>
      <c r="L46" s="36">
        <f t="shared" ref="L46" si="19">J46+K46</f>
        <v>19324.090909090908</v>
      </c>
      <c r="M46" s="22">
        <f>[4]T_post_detr.4.6!U69</f>
        <v>23419.021458655046</v>
      </c>
      <c r="N46" s="22">
        <f>[4]T_post_detr.4.6!V69</f>
        <v>0</v>
      </c>
      <c r="O46" s="36">
        <f t="shared" ref="O46" si="20">M46+N46</f>
        <v>23419.021458655046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210638.85345047203</v>
      </c>
      <c r="E47" s="59">
        <f>E25+E30+E40+E41+E42+E43+E44+E45</f>
        <v>56625.679682826914</v>
      </c>
      <c r="F47" s="60">
        <f>D47+E47</f>
        <v>267264.53313329897</v>
      </c>
      <c r="G47" s="59">
        <f>G25+G30+G40+G41+G42+G43+G44+G46</f>
        <v>205420.77116323548</v>
      </c>
      <c r="H47" s="59">
        <f>H25+H30+H40+H41+H42+H43+H44+H45+H46</f>
        <v>51057.073455649544</v>
      </c>
      <c r="I47" s="60">
        <f>G47+H47</f>
        <v>256477.84461888502</v>
      </c>
      <c r="J47" s="59">
        <f>J25+J30+J40+J41+J42+J43+J44+J46</f>
        <v>227835.65471986655</v>
      </c>
      <c r="K47" s="59">
        <f>K25+K30+K40+K41+K42+K43+K44+K45+K46</f>
        <v>53298.561811312655</v>
      </c>
      <c r="L47" s="60">
        <f>J47+K47</f>
        <v>281134.21653117921</v>
      </c>
      <c r="M47" s="59">
        <f>M25+M30+M40+M41+M42+M43+M44+M46</f>
        <v>251030.55393479127</v>
      </c>
      <c r="N47" s="59">
        <f>N25+N30+N40+N41+N42+N43+N44+N45+N46</f>
        <v>55618.051732805128</v>
      </c>
      <c r="O47" s="60">
        <f>M47+N47</f>
        <v>306648.60566759639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[4]T_ante_detr.4.6!F74</f>
        <v>766867.70927761262</v>
      </c>
      <c r="E49" s="65">
        <f>[4]T_ante_detr.4.6!G74</f>
        <v>143814.78067219775</v>
      </c>
      <c r="F49" s="65">
        <f t="shared" si="13"/>
        <v>910682.48994981032</v>
      </c>
      <c r="G49" s="65">
        <f>[4]T_ante_detr.4.6!K74</f>
        <v>780624.83066915558</v>
      </c>
      <c r="H49" s="65">
        <f>[4]T_ante_detr.4.6!L74</f>
        <v>140143.69481289832</v>
      </c>
      <c r="I49" s="65">
        <f t="shared" ref="I49" si="21">G49+H49</f>
        <v>920768.52548205387</v>
      </c>
      <c r="J49" s="65">
        <f>[4]T_ante_detr.4.6!P74</f>
        <v>793588.75982461567</v>
      </c>
      <c r="K49" s="65">
        <f>[4]T_ante_detr.4.6!Q74</f>
        <v>112784.89644678758</v>
      </c>
      <c r="L49" s="65">
        <f t="shared" ref="L49" si="22">J49+K49</f>
        <v>906373.65627140319</v>
      </c>
      <c r="M49" s="65">
        <f>[4]T_ante_detr.4.6!U74</f>
        <v>810933.19877524627</v>
      </c>
      <c r="N49" s="65">
        <f>[4]T_ante_detr.4.6!V74</f>
        <v>111608.31621685062</v>
      </c>
      <c r="O49" s="65">
        <f t="shared" ref="O49" si="23">M49+N49</f>
        <v>922541.51499209693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766867.70927761262</v>
      </c>
      <c r="E50" s="59">
        <f t="shared" si="24"/>
        <v>112248.56526554094</v>
      </c>
      <c r="F50" s="59">
        <f t="shared" si="24"/>
        <v>879116.27454315359</v>
      </c>
      <c r="G50" s="59">
        <f t="shared" si="24"/>
        <v>780624.83066915558</v>
      </c>
      <c r="H50" s="59">
        <f t="shared" si="24"/>
        <v>108577.4794062415</v>
      </c>
      <c r="I50" s="59">
        <f t="shared" si="24"/>
        <v>889202.31007539714</v>
      </c>
      <c r="J50" s="59">
        <f t="shared" si="24"/>
        <v>793588.75982461567</v>
      </c>
      <c r="K50" s="59">
        <f t="shared" si="24"/>
        <v>109873.87232178757</v>
      </c>
      <c r="L50" s="59">
        <f t="shared" si="24"/>
        <v>903462.63214640319</v>
      </c>
      <c r="M50" s="59">
        <f t="shared" si="24"/>
        <v>810933.19877524627</v>
      </c>
      <c r="N50" s="59">
        <f t="shared" si="24"/>
        <v>111608.31621685062</v>
      </c>
      <c r="O50" s="59">
        <f t="shared" si="24"/>
        <v>922541.51499209693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[4]IN_Par_22!$F$44</f>
        <v>0.82010000000000005</v>
      </c>
      <c r="G53" s="72"/>
      <c r="H53" s="73"/>
      <c r="I53" s="74">
        <f>'[4]IN_Par_23-24-25'!$F$45</f>
        <v>0.82010000000000005</v>
      </c>
      <c r="J53" s="72"/>
      <c r="K53" s="73"/>
      <c r="L53" s="74">
        <f>'[4]IN_Par_23-24-25'!$Q$45</f>
        <v>0.82010000000000005</v>
      </c>
      <c r="M53" s="72"/>
      <c r="N53" s="73"/>
      <c r="O53" s="74">
        <f>'[4]IN_Par_23-24-25'!$AB$45</f>
        <v>0.82010000000000005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[4]IN_Par_22!$E$85</f>
        <v>2970.1959999999999</v>
      </c>
      <c r="G54" s="34"/>
      <c r="H54" s="76"/>
      <c r="I54" s="77">
        <f>+'[4]IN_Par_23-24-25'!E86</f>
        <v>2970.1959999999999</v>
      </c>
      <c r="J54" s="34"/>
      <c r="K54" s="76"/>
      <c r="L54" s="77">
        <f>+'[4]IN_Par_23-24-25'!P86</f>
        <v>2970.1959999999999</v>
      </c>
      <c r="M54" s="34"/>
      <c r="N54" s="76"/>
      <c r="O54" s="77">
        <f>+'[4]IN_Par_23-24-25'!AA86</f>
        <v>2970.1959999999999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+[4]IN_Par_22!E86</f>
        <v>26.759837132196363</v>
      </c>
      <c r="G55" s="34"/>
      <c r="H55" s="76"/>
      <c r="I55" s="78">
        <f>+'[4]IN_Par_23-24-25'!E87</f>
        <v>26.345194205356968</v>
      </c>
      <c r="J55" s="34"/>
      <c r="K55" s="76"/>
      <c r="L55" s="78">
        <f>+'[4]IN_Par_23-24-25'!P87</f>
        <v>28.083977022910531</v>
      </c>
      <c r="M55" s="34"/>
      <c r="N55" s="76"/>
      <c r="O55" s="78">
        <f>+'[4]IN_Par_23-24-25'!AA87</f>
        <v>29.937496046570569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+[4]IN_Par_22!E87</f>
        <v>31.180496063069725</v>
      </c>
      <c r="G56" s="81"/>
      <c r="H56" s="82"/>
      <c r="I56" s="78">
        <f>+'[4]IN_Par_23-24-25'!E88</f>
        <v>31.180496063069725</v>
      </c>
      <c r="J56" s="81"/>
      <c r="K56" s="82"/>
      <c r="L56" s="78">
        <f>+'[4]IN_Par_23-24-25'!P88</f>
        <v>31.180496063069725</v>
      </c>
      <c r="M56" s="81"/>
      <c r="N56" s="82"/>
      <c r="O56" s="78">
        <f>+'[4]IN_Par_23-24-25'!AA88</f>
        <v>31.180496063069725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[4]IN_Par_22!$E$57</f>
        <v>0</v>
      </c>
      <c r="G59" s="87"/>
      <c r="H59" s="73"/>
      <c r="I59" s="86">
        <f>+'[4]IN_Par_23-24-25'!E58</f>
        <v>0</v>
      </c>
      <c r="J59" s="72"/>
      <c r="K59" s="73"/>
      <c r="L59" s="88">
        <f>+'[4]IN_Par_23-24-25'!P58</f>
        <v>0</v>
      </c>
      <c r="M59" s="72"/>
      <c r="N59" s="73"/>
      <c r="O59" s="88">
        <f>+'[4]IN_Par_23-24-25'!AA58</f>
        <v>0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[4]IN_Par_22!$E$58</f>
        <v>-7.0429112854713538E-3</v>
      </c>
      <c r="G60" s="90"/>
      <c r="H60" s="76"/>
      <c r="I60" s="89">
        <f>+'[4]IN_Par_23-24-25'!E59</f>
        <v>-7.0429112854713538E-3</v>
      </c>
      <c r="J60" s="34"/>
      <c r="K60" s="91"/>
      <c r="L60" s="89">
        <f>+'[4]IN_Par_23-24-25'!P59</f>
        <v>-7.0429112854713538E-3</v>
      </c>
      <c r="M60" s="34"/>
      <c r="N60" s="76"/>
      <c r="O60" s="89">
        <f>+'[4]IN_Par_23-24-25'!AA59</f>
        <v>-7.0429112854713538E-3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-7.0429112854713538E-3</v>
      </c>
      <c r="G61" s="90"/>
      <c r="H61" s="76"/>
      <c r="I61" s="92">
        <f>SUM(I59:I60)</f>
        <v>-7.0429112854713538E-3</v>
      </c>
      <c r="J61" s="34"/>
      <c r="K61" s="76"/>
      <c r="L61" s="93">
        <f>SUM(L59:L60)</f>
        <v>-7.0429112854713538E-3</v>
      </c>
      <c r="M61" s="34"/>
      <c r="N61" s="76"/>
      <c r="O61" s="92">
        <f>SUM(O59:O60)</f>
        <v>-7.0429112854713538E-3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0.9929570887145287</v>
      </c>
      <c r="G62" s="95"/>
      <c r="H62" s="82"/>
      <c r="I62" s="94">
        <f>1+I61</f>
        <v>0.9929570887145287</v>
      </c>
      <c r="J62" s="81"/>
      <c r="K62" s="82"/>
      <c r="L62" s="94">
        <f>1+L61</f>
        <v>0.9929570887145287</v>
      </c>
      <c r="M62" s="81"/>
      <c r="N62" s="82"/>
      <c r="O62" s="94">
        <f>1+O61</f>
        <v>0.9929570887145287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[4]T_ante_detr.4.6!C82</f>
        <v>1.7000000000000001E-2</v>
      </c>
      <c r="G65" s="72"/>
      <c r="H65" s="73"/>
      <c r="I65" s="102">
        <f>[4]T_ante_detr.4.6!D82</f>
        <v>1.7000000000000001E-2</v>
      </c>
      <c r="J65" s="72"/>
      <c r="K65" s="73"/>
      <c r="L65" s="102">
        <f>[4]T_ante_detr.4.6!E82</f>
        <v>1.7000000000000001E-2</v>
      </c>
      <c r="M65" s="72"/>
      <c r="N65" s="73"/>
      <c r="O65" s="102">
        <f>[4]T_ante_detr.4.6!F82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[4]T_ante_detr.4.6!C83</f>
        <v>1E-3</v>
      </c>
      <c r="G66" s="34"/>
      <c r="H66" s="76"/>
      <c r="I66" s="104">
        <f>[4]T_ante_detr.4.6!D83</f>
        <v>1E-3</v>
      </c>
      <c r="J66" s="34"/>
      <c r="K66" s="76"/>
      <c r="L66" s="104">
        <f>[4]T_ante_detr.4.6!E83</f>
        <v>1E-3</v>
      </c>
      <c r="M66" s="34"/>
      <c r="N66" s="76"/>
      <c r="O66" s="104">
        <f>[4]T_ante_detr.4.6!F83</f>
        <v>2E-3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[4]T_ante_detr.4.6!C84</f>
        <v>0.03</v>
      </c>
      <c r="G67" s="34"/>
      <c r="H67" s="76"/>
      <c r="I67" s="104">
        <f>[4]T_ante_detr.4.6!D84</f>
        <v>0.03</v>
      </c>
      <c r="J67" s="34"/>
      <c r="K67" s="76"/>
      <c r="L67" s="104">
        <f>[4]T_ante_detr.4.6!E84</f>
        <v>0.03</v>
      </c>
      <c r="M67" s="34"/>
      <c r="N67" s="76"/>
      <c r="O67" s="104">
        <f>[4]T_ante_detr.4.6!F84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[4]T_ante_detr.4.6!C85</f>
        <v>0.02</v>
      </c>
      <c r="G68" s="34"/>
      <c r="H68" s="76"/>
      <c r="I68" s="104">
        <f>[4]T_ante_detr.4.6!D85</f>
        <v>0.02</v>
      </c>
      <c r="J68" s="34"/>
      <c r="K68" s="76"/>
      <c r="L68" s="104">
        <f>[4]T_ante_detr.4.6!E85</f>
        <v>0.02</v>
      </c>
      <c r="M68" s="34"/>
      <c r="N68" s="76"/>
      <c r="O68" s="104">
        <f>[4]T_ante_detr.4.6!F85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[4]T_ante_detr.4.6!C86</f>
        <v>0</v>
      </c>
      <c r="G69" s="34"/>
      <c r="H69" s="76"/>
      <c r="I69" s="104">
        <f>[4]T_ante_detr.4.6!D86</f>
        <v>0</v>
      </c>
      <c r="J69" s="34"/>
      <c r="K69" s="76"/>
      <c r="L69" s="104">
        <f>[4]T_ante_detr.4.6!E86</f>
        <v>0</v>
      </c>
      <c r="M69" s="34"/>
      <c r="N69" s="76"/>
      <c r="O69" s="104">
        <f>[4]T_ante_detr.4.6!F86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[4]T_ante_detr.4.6!C87</f>
        <v>6.6000000000000003E-2</v>
      </c>
      <c r="G70" s="34"/>
      <c r="H70" s="76"/>
      <c r="I70" s="105">
        <f>[4]T_ante_detr.4.6!D87</f>
        <v>6.6000000000000003E-2</v>
      </c>
      <c r="J70" s="34"/>
      <c r="K70" s="76"/>
      <c r="L70" s="105">
        <f>[4]T_ante_detr.4.6!E87</f>
        <v>6.6000000000000003E-2</v>
      </c>
      <c r="M70" s="34"/>
      <c r="N70" s="76"/>
      <c r="O70" s="105">
        <f>[4]T_ante_detr.4.6!F87</f>
        <v>6.5000000000000002E-2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1.0660000000000001</v>
      </c>
      <c r="G71" s="34"/>
      <c r="H71" s="76"/>
      <c r="I71" s="106">
        <f>(1+I70)</f>
        <v>1.0660000000000001</v>
      </c>
      <c r="J71" s="34"/>
      <c r="K71" s="76"/>
      <c r="L71" s="106">
        <f>(1+L70)</f>
        <v>1.0660000000000001</v>
      </c>
      <c r="M71" s="34"/>
      <c r="N71" s="76"/>
      <c r="O71" s="106">
        <f>(1+O70)</f>
        <v>1.0649999999999999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879116.27454315359</v>
      </c>
      <c r="G72" s="34"/>
      <c r="H72" s="76"/>
      <c r="I72" s="108">
        <f>I50</f>
        <v>889202.31007539714</v>
      </c>
      <c r="J72" s="34"/>
      <c r="K72" s="76"/>
      <c r="L72" s="108">
        <f>L50</f>
        <v>903462.63214640319</v>
      </c>
      <c r="M72" s="34"/>
      <c r="N72" s="76"/>
      <c r="O72" s="108">
        <f>O50</f>
        <v>922541.51499209693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[4]T_ante_detr.4.6!C91</f>
        <v>602931.05674873502</v>
      </c>
      <c r="G73" s="34"/>
      <c r="H73" s="76"/>
      <c r="I73" s="110">
        <f>+[4]T_ante_detr.4.6!D91</f>
        <v>611851.74140985461</v>
      </c>
      <c r="J73" s="34"/>
      <c r="K73" s="76"/>
      <c r="L73" s="110">
        <f>+[4]T_ante_detr.4.6!E91</f>
        <v>632724.46545651217</v>
      </c>
      <c r="M73" s="34"/>
      <c r="N73" s="76"/>
      <c r="O73" s="110">
        <f>+[4]T_ante_detr.4.6!F91</f>
        <v>622328.41561522405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[4]T_ante_detr.4.6!C92</f>
        <v>179572.84773100945</v>
      </c>
      <c r="G74" s="34"/>
      <c r="H74" s="76"/>
      <c r="I74" s="110">
        <f>+[4]T_ante_detr.4.6!D92</f>
        <v>222297.42076555299</v>
      </c>
      <c r="J74" s="34"/>
      <c r="K74" s="76"/>
      <c r="L74" s="110">
        <f>+[4]T_ante_detr.4.6!E92</f>
        <v>256477.84461888502</v>
      </c>
      <c r="M74" s="34"/>
      <c r="N74" s="76"/>
      <c r="O74" s="110">
        <f>+[4]T_ante_detr.4.6!F92</f>
        <v>281134.21653117921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782503.90447974449</v>
      </c>
      <c r="G75" s="34"/>
      <c r="H75" s="76"/>
      <c r="I75" s="111">
        <f>+I73+I74</f>
        <v>834149.16217540763</v>
      </c>
      <c r="J75" s="34"/>
      <c r="K75" s="76"/>
      <c r="L75" s="111">
        <f>+L73+L74</f>
        <v>889202.31007539714</v>
      </c>
      <c r="M75" s="34"/>
      <c r="N75" s="76"/>
      <c r="O75" s="111">
        <f>+O73+O74</f>
        <v>903462.63214640319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1.1234656715580771</v>
      </c>
      <c r="G76" s="81"/>
      <c r="H76" s="82"/>
      <c r="I76" s="112">
        <f>+I72/I75</f>
        <v>1.0659991646534948</v>
      </c>
      <c r="J76" s="81"/>
      <c r="K76" s="82"/>
      <c r="L76" s="112">
        <f>+L72/L75</f>
        <v>1.0160372076291579</v>
      </c>
      <c r="M76" s="81"/>
      <c r="N76" s="82"/>
      <c r="O76" s="112">
        <f>+O72/O75</f>
        <v>1.0211175118558773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834149.16217540763</v>
      </c>
      <c r="G78" s="73"/>
      <c r="H78" s="73"/>
      <c r="I78" s="115">
        <f>IF(I72&lt;=I75*I71,I72,I75*I71)</f>
        <v>889202.31007539714</v>
      </c>
      <c r="J78" s="73"/>
      <c r="K78" s="73"/>
      <c r="L78" s="115">
        <f>IF(L72&lt;=L75*L71,L72,L75*L71)</f>
        <v>903462.63214640319</v>
      </c>
      <c r="M78" s="73"/>
      <c r="N78" s="73"/>
      <c r="O78" s="115">
        <f>IF(O72&lt;=O75*O71,O72,O75*O71)</f>
        <v>922541.51499209693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44967.112367745955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[4]T_post_detr.4.6!F102</f>
        <v>556228.85582714062</v>
      </c>
      <c r="E81" s="120">
        <f>[4]T_post_detr.4.6!G102</f>
        <v>55622.885582714014</v>
      </c>
      <c r="F81" s="115">
        <f>IF([4]IN_Rimd!$C$16="ERRORE, LA SOMMA DELLE CELLE DIFFERISCE DAL TOTALE
PER UN IMPORTO PARI A:","ERRORE",D81+E81)</f>
        <v>611851.74140985461</v>
      </c>
      <c r="G81" s="119">
        <f>[4]T_post_detr.4.6!K102</f>
        <v>575204.05950592016</v>
      </c>
      <c r="H81" s="120">
        <f>[4]T_post_detr.4.6!L102</f>
        <v>57520.405950591965</v>
      </c>
      <c r="I81" s="115">
        <f>IF([4]IN_Rimd!$H$16="ERRORE, LA SOMMA DELLE CELLE DIFFERISCE DAL TOTALE
PER UN IMPORTO PARI A:","ERRORE",G81+H81)</f>
        <v>632724.46545651217</v>
      </c>
      <c r="J81" s="119">
        <f>[4]T_post_detr.4.6!P102</f>
        <v>565753.10510474909</v>
      </c>
      <c r="K81" s="120">
        <f>[4]T_post_detr.4.6!Q102</f>
        <v>56575.310510474912</v>
      </c>
      <c r="L81" s="115">
        <f>IF([4]IN_Rimd!$M$16="ERRORE, LA SOMMA DELLE CELLE DIFFERISCE DAL TOTALE
PER UN IMPORTO PARI A:","ERRORE",J81+K81)</f>
        <v>622328.41561522405</v>
      </c>
      <c r="M81" s="119">
        <f>[4]T_post_detr.4.6!U102</f>
        <v>559902.64484045503</v>
      </c>
      <c r="N81" s="120">
        <f>[4]T_post_detr.4.6!V102</f>
        <v>55990.264484045503</v>
      </c>
      <c r="O81" s="115">
        <f>IF([4]IN_Rimd!$R$16="ERRORE, LA SOMMA DELLE CELLE DIFFERISCE DAL TOTALE
PER UN IMPORTO PARI A:","ERRORE",M81+N81)</f>
        <v>615892.90932450048</v>
      </c>
    </row>
    <row r="82" spans="1:52" s="14" customFormat="1" ht="20" customHeight="1" thickBot="1">
      <c r="B82" s="118" t="s">
        <v>74</v>
      </c>
      <c r="D82" s="121">
        <f>[4]T_post_detr.4.6!F103</f>
        <v>165671.74108272608</v>
      </c>
      <c r="E82" s="122">
        <f>[4]T_post_detr.4.6!G103</f>
        <v>56625.679682826914</v>
      </c>
      <c r="F82" s="123">
        <f>IF([4]IN_Rimd!$C$16="ERRORE, LA SOMMA DELLE CELLE DIFFERISCE DAL TOTALE
PER UN IMPORTO PARI A:","ERRORE",D82+E82)</f>
        <v>222297.42076555299</v>
      </c>
      <c r="G82" s="121">
        <f>[4]T_post_detr.4.6!K103</f>
        <v>205420.77116323548</v>
      </c>
      <c r="H82" s="122">
        <f>[4]T_post_detr.4.6!L103</f>
        <v>51057.073455649544</v>
      </c>
      <c r="I82" s="123">
        <f>IF([4]IN_Rimd!$H$16="ERRORE, LA SOMMA DELLE CELLE DIFFERISCE DAL TOTALE
PER UN IMPORTO PARI A:","ERRORE",G82+H82)</f>
        <v>256477.84461888502</v>
      </c>
      <c r="J82" s="121">
        <f>[4]T_post_detr.4.6!P103</f>
        <v>227835.65471986655</v>
      </c>
      <c r="K82" s="122">
        <f>[4]T_post_detr.4.6!Q103</f>
        <v>53298.561811312655</v>
      </c>
      <c r="L82" s="123">
        <f>IF([4]IN_Rimd!$M$16="ERRORE, LA SOMMA DELLE CELLE DIFFERISCE DAL TOTALE
PER UN IMPORTO PARI A:","ERRORE",J82+K82)</f>
        <v>281134.21653117921</v>
      </c>
      <c r="M82" s="121">
        <f>[4]T_post_detr.4.6!U103</f>
        <v>251030.55393479127</v>
      </c>
      <c r="N82" s="122">
        <f>[4]T_post_detr.4.6!V103</f>
        <v>55618.051732805128</v>
      </c>
      <c r="O82" s="123">
        <f>IF([4]IN_Rimd!$R$16="ERRORE, LA SOMMA DELLE CELLE DIFFERISCE DAL TOTALE
PER UN IMPORTO PARI A:","ERRORE",M82+N82)</f>
        <v>306648.60566759639</v>
      </c>
    </row>
    <row r="83" spans="1:52" s="124" customFormat="1" ht="17.25" customHeight="1" thickBot="1">
      <c r="B83" s="125" t="s">
        <v>75</v>
      </c>
      <c r="C83" s="14"/>
      <c r="D83" s="126">
        <f>SUM(D81:D82)</f>
        <v>721900.59690986667</v>
      </c>
      <c r="E83" s="127">
        <f>SUM(E81:E82)</f>
        <v>112248.56526554094</v>
      </c>
      <c r="F83" s="128">
        <f>IF([4]IN_Rimd!$C$16="ERRORE, LA SOMMA DELLE CELLE DIFFERISCE DAL TOTALE
PER UN IMPORTO PARI A:","ERRORE",D83+E83)</f>
        <v>834149.16217540763</v>
      </c>
      <c r="G83" s="126">
        <f>SUM(G81:G82)</f>
        <v>780624.83066915558</v>
      </c>
      <c r="H83" s="127">
        <f>SUM(H81:H82)</f>
        <v>108577.4794062415</v>
      </c>
      <c r="I83" s="128">
        <f>IF([4]IN_Rimd!$H$16="ERRORE, LA SOMMA DELLE CELLE DIFFERISCE DAL TOTALE
PER UN IMPORTO PARI A:","ERRORE",G83+H83)</f>
        <v>889202.31007539714</v>
      </c>
      <c r="J83" s="126">
        <f>SUM(J81:J82)</f>
        <v>793588.75982461567</v>
      </c>
      <c r="K83" s="127">
        <f>SUM(K81:K82)</f>
        <v>109873.87232178757</v>
      </c>
      <c r="L83" s="128">
        <f>IF([4]IN_Rimd!$M$16="ERRORE, LA SOMMA DELLE CELLE DIFFERISCE DAL TOTALE
PER UN IMPORTO PARI A:","ERRORE",J83+K83)</f>
        <v>903462.63214640319</v>
      </c>
      <c r="M83" s="126">
        <f>SUM(M81:M82)</f>
        <v>810933.19877524627</v>
      </c>
      <c r="N83" s="127">
        <f>SUM(N81:N82)</f>
        <v>111608.31621685062</v>
      </c>
      <c r="O83" s="128">
        <f>IF([4]IN_Rimd!$R$16="ERRORE, LA SOMMA DELLE CELLE DIFFERISCE DAL TOTALE
PER UN IMPORTO PARI A:","ERRORE",M83+N83)</f>
        <v>922541.51499209693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'[4]IN_COexp-RC-T'!C62</f>
        <v>0</v>
      </c>
      <c r="G85" s="73"/>
      <c r="H85" s="73"/>
      <c r="I85" s="131">
        <f>'[4]IN_COexp-RC-T'!D62</f>
        <v>0</v>
      </c>
      <c r="J85" s="73"/>
      <c r="K85" s="73"/>
      <c r="L85" s="131">
        <f>'[4]IN_COexp-RC-T'!E62</f>
        <v>0</v>
      </c>
      <c r="M85" s="73"/>
      <c r="N85" s="73"/>
      <c r="O85" s="131">
        <f>'[4]IN_COexp-RC-T'!F62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'[4]IN_COexp-RC-T'!C63</f>
        <v>0</v>
      </c>
      <c r="G86" s="82"/>
      <c r="H86" s="82"/>
      <c r="I86" s="132">
        <f>'[4]IN_COexp-RC-T'!D63</f>
        <v>0</v>
      </c>
      <c r="J86" s="82"/>
      <c r="K86" s="82"/>
      <c r="L86" s="132">
        <f>'[4]IN_COexp-RC-T'!E63</f>
        <v>0</v>
      </c>
      <c r="M86" s="82"/>
      <c r="N86" s="82"/>
      <c r="O86" s="132">
        <f>'[4]IN_COexp-RC-T'!F63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611851.74140985461</v>
      </c>
      <c r="G88" s="72"/>
      <c r="H88" s="73"/>
      <c r="I88" s="136">
        <f>I81-I85</f>
        <v>632724.46545651217</v>
      </c>
      <c r="J88" s="72"/>
      <c r="K88" s="73"/>
      <c r="L88" s="136">
        <f>L81-L85</f>
        <v>622328.41561522405</v>
      </c>
      <c r="M88" s="72"/>
      <c r="N88" s="73"/>
      <c r="O88" s="136">
        <f>O81-O85</f>
        <v>615892.90932450048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222297.42076555299</v>
      </c>
      <c r="G89" s="34"/>
      <c r="H89" s="76"/>
      <c r="I89" s="138">
        <f>I82-I86</f>
        <v>256477.84461888502</v>
      </c>
      <c r="J89" s="34"/>
      <c r="K89" s="76"/>
      <c r="L89" s="138">
        <f>L82-L86</f>
        <v>281134.21653117921</v>
      </c>
      <c r="M89" s="34"/>
      <c r="N89" s="76"/>
      <c r="O89" s="138">
        <f>O82-O86</f>
        <v>306648.60566759639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834149.16217540763</v>
      </c>
      <c r="G90" s="81"/>
      <c r="H90" s="82"/>
      <c r="I90" s="139">
        <f>+I88+I89</f>
        <v>889202.31007539714</v>
      </c>
      <c r="J90" s="81"/>
      <c r="K90" s="82"/>
      <c r="L90" s="139">
        <f>+L88+L89</f>
        <v>903462.63214640319</v>
      </c>
      <c r="M90" s="81"/>
      <c r="N90" s="82"/>
      <c r="O90" s="139">
        <f>+O88+O89</f>
        <v>922541.51499209693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[4]T_post_detr.4.6!F111</f>
        <v>0</v>
      </c>
      <c r="E92" s="143">
        <f>[4]T_post_detr.4.6!G111</f>
        <v>0</v>
      </c>
      <c r="F92" s="144">
        <f>D92+E92</f>
        <v>0</v>
      </c>
      <c r="G92" s="142">
        <f>[4]T_post_detr.4.6!K111</f>
        <v>51863.87664740235</v>
      </c>
      <c r="H92" s="143">
        <f>[4]T_post_detr.4.6!L111</f>
        <v>0</v>
      </c>
      <c r="I92" s="144">
        <f>G92+H92</f>
        <v>51863.87664740235</v>
      </c>
      <c r="J92" s="142">
        <f>[4]T_post_detr.4.6!P111</f>
        <v>51863.87664740235</v>
      </c>
      <c r="K92" s="143">
        <f>[4]T_post_detr.4.6!Q111</f>
        <v>0</v>
      </c>
      <c r="L92" s="144">
        <f>J92+K92</f>
        <v>51863.87664740235</v>
      </c>
      <c r="M92" s="142">
        <f>[4]T_post_detr.4.6!U111</f>
        <v>51863.87664740235</v>
      </c>
      <c r="N92" s="143">
        <f>[4]T_post_detr.4.6!V111</f>
        <v>0</v>
      </c>
      <c r="O92" s="144">
        <f>M92+N92</f>
        <v>51863.87664740235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27" priority="4" operator="containsText" text="ERRORE">
      <formula>NOT(ISERROR(SEARCH("ERRORE",F81)))</formula>
    </cfRule>
  </conditionalFormatting>
  <conditionalFormatting sqref="I81:I83">
    <cfRule type="containsText" dxfId="26" priority="3" operator="containsText" text="ERRORE">
      <formula>NOT(ISERROR(SEARCH("ERRORE",I81)))</formula>
    </cfRule>
  </conditionalFormatting>
  <conditionalFormatting sqref="L81:L83">
    <cfRule type="containsText" dxfId="25" priority="2" operator="containsText" text="ERRORE">
      <formula>NOT(ISERROR(SEARCH("ERRORE",L81)))</formula>
    </cfRule>
  </conditionalFormatting>
  <conditionalFormatting sqref="O81:O83">
    <cfRule type="containsText" dxfId="24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E55" zoomScale="70" zoomScaleNormal="70" zoomScalePageLayoutView="70" workbookViewId="0">
      <selection activeCell="A44" activeCellId="1" sqref="A20:XFD20 A44:XFD44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86</v>
      </c>
      <c r="E4" s="152"/>
      <c r="F4" s="153"/>
      <c r="G4" s="151" t="s">
        <v>86</v>
      </c>
      <c r="H4" s="152"/>
      <c r="I4" s="153"/>
      <c r="J4" s="151" t="s">
        <v>86</v>
      </c>
      <c r="K4" s="152"/>
      <c r="L4" s="153"/>
      <c r="M4" s="151" t="s">
        <v>86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[5]T_post_detr.4.6!F7</f>
        <v>35304.416647500017</v>
      </c>
      <c r="E6" s="22">
        <f>[5]T_post_detr.4.6!G7</f>
        <v>0</v>
      </c>
      <c r="F6" s="23">
        <f>D6+E6</f>
        <v>35304.416647500017</v>
      </c>
      <c r="G6" s="22">
        <f>[5]T_post_detr.4.6!K7</f>
        <v>32109.109277709937</v>
      </c>
      <c r="H6" s="22">
        <f>[5]T_post_detr.4.6!L7</f>
        <v>0</v>
      </c>
      <c r="I6" s="23">
        <f>G6+H6</f>
        <v>32109.109277709937</v>
      </c>
      <c r="J6" s="22">
        <f>[5]T_post_detr.4.6!P7</f>
        <v>32109.109277709937</v>
      </c>
      <c r="K6" s="22">
        <f>[5]T_post_detr.4.6!Q7</f>
        <v>0</v>
      </c>
      <c r="L6" s="23">
        <f>J6+K6</f>
        <v>32109.109277709937</v>
      </c>
      <c r="M6" s="22">
        <f>[5]T_post_detr.4.6!U7</f>
        <v>32109.109277709937</v>
      </c>
      <c r="N6" s="22">
        <f>[5]T_post_detr.4.6!V7</f>
        <v>0</v>
      </c>
      <c r="O6" s="23">
        <f>M6+N6</f>
        <v>32109.109277709937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[5]T_post_detr.4.6!F8</f>
        <v>54150.144429944921</v>
      </c>
      <c r="E7" s="22">
        <f>[5]T_post_detr.4.6!G8</f>
        <v>0</v>
      </c>
      <c r="F7" s="23">
        <f t="shared" ref="F7:F20" si="0">D7+E7</f>
        <v>54150.144429944921</v>
      </c>
      <c r="G7" s="22">
        <f>[5]T_post_detr.4.6!K8</f>
        <v>48875.106960833888</v>
      </c>
      <c r="H7" s="22">
        <f>[5]T_post_detr.4.6!L8</f>
        <v>0</v>
      </c>
      <c r="I7" s="23">
        <f t="shared" ref="I7:I13" si="1">G7+H7</f>
        <v>48875.106960833888</v>
      </c>
      <c r="J7" s="22">
        <f>[5]T_post_detr.4.6!P8</f>
        <v>48875.106960833888</v>
      </c>
      <c r="K7" s="22">
        <f>[5]T_post_detr.4.6!Q8</f>
        <v>0</v>
      </c>
      <c r="L7" s="23">
        <f t="shared" ref="L7:L12" si="2">J7+K7</f>
        <v>48875.106960833888</v>
      </c>
      <c r="M7" s="22">
        <f>[5]T_post_detr.4.6!U8</f>
        <v>48875.106960833888</v>
      </c>
      <c r="N7" s="22">
        <f>[5]T_post_detr.4.6!V8</f>
        <v>0</v>
      </c>
      <c r="O7" s="23">
        <f t="shared" ref="O7:O13" si="3">M7+N7</f>
        <v>48875.106960833888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[5]T_post_detr.4.6!F9</f>
        <v>71973.604883777138</v>
      </c>
      <c r="E8" s="22">
        <f>[5]T_post_detr.4.6!G9</f>
        <v>0</v>
      </c>
      <c r="F8" s="23">
        <f t="shared" si="0"/>
        <v>71973.604883777138</v>
      </c>
      <c r="G8" s="22">
        <f>[5]T_post_detr.4.6!K9</f>
        <v>86912.208829057898</v>
      </c>
      <c r="H8" s="22">
        <f>[5]T_post_detr.4.6!L9</f>
        <v>0</v>
      </c>
      <c r="I8" s="23">
        <f t="shared" si="1"/>
        <v>86912.208829057898</v>
      </c>
      <c r="J8" s="22">
        <f>[5]T_post_detr.4.6!P9</f>
        <v>86912.208829057898</v>
      </c>
      <c r="K8" s="22">
        <f>[5]T_post_detr.4.6!Q9</f>
        <v>0</v>
      </c>
      <c r="L8" s="23">
        <f t="shared" si="2"/>
        <v>86912.208829057898</v>
      </c>
      <c r="M8" s="22">
        <f>[5]T_post_detr.4.6!U9</f>
        <v>86912.208829057898</v>
      </c>
      <c r="N8" s="22">
        <f>[5]T_post_detr.4.6!V9</f>
        <v>0</v>
      </c>
      <c r="O8" s="23">
        <f t="shared" si="3"/>
        <v>86912.208829057898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[5]T_post_detr.4.6!F10</f>
        <v>70359.727718279988</v>
      </c>
      <c r="E9" s="22">
        <f>[5]T_post_detr.4.6!G10</f>
        <v>0</v>
      </c>
      <c r="F9" s="23">
        <f t="shared" si="0"/>
        <v>70359.727718279988</v>
      </c>
      <c r="G9" s="22">
        <f>[5]T_post_detr.4.6!K10</f>
        <v>69268.587897559017</v>
      </c>
      <c r="H9" s="22">
        <f>[5]T_post_detr.4.6!L10</f>
        <v>0</v>
      </c>
      <c r="I9" s="23">
        <f t="shared" si="1"/>
        <v>69268.587897559017</v>
      </c>
      <c r="J9" s="22">
        <f>[5]T_post_detr.4.6!P10</f>
        <v>69268.587897559017</v>
      </c>
      <c r="K9" s="22">
        <f>[5]T_post_detr.4.6!Q10</f>
        <v>0</v>
      </c>
      <c r="L9" s="23">
        <f t="shared" si="2"/>
        <v>69268.587897559017</v>
      </c>
      <c r="M9" s="22">
        <f>[5]T_post_detr.4.6!U10</f>
        <v>69268.587897559017</v>
      </c>
      <c r="N9" s="22">
        <f>[5]T_post_detr.4.6!V10</f>
        <v>0</v>
      </c>
      <c r="O9" s="23">
        <f t="shared" si="3"/>
        <v>69268.587897559017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[5]T_post_detr.4.6!F11</f>
        <v>0</v>
      </c>
      <c r="E10" s="22">
        <f>[5]T_post_detr.4.6!G11</f>
        <v>0</v>
      </c>
      <c r="F10" s="23">
        <f t="shared" si="0"/>
        <v>0</v>
      </c>
      <c r="G10" s="22">
        <f>[5]T_post_detr.4.6!K11</f>
        <v>0</v>
      </c>
      <c r="H10" s="22">
        <f>[5]T_post_detr.4.6!L11</f>
        <v>0</v>
      </c>
      <c r="I10" s="23">
        <f t="shared" si="1"/>
        <v>0</v>
      </c>
      <c r="J10" s="22">
        <f>[5]T_post_detr.4.6!P11</f>
        <v>0</v>
      </c>
      <c r="K10" s="22">
        <f>[5]T_post_detr.4.6!Q11</f>
        <v>0</v>
      </c>
      <c r="L10" s="23">
        <f t="shared" si="2"/>
        <v>0</v>
      </c>
      <c r="M10" s="22">
        <f>[5]T_post_detr.4.6!U11</f>
        <v>0</v>
      </c>
      <c r="N10" s="22">
        <f>[5]T_post_detr.4.6!V11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[5]T_post_detr.4.6!F12</f>
        <v>1856.1</v>
      </c>
      <c r="E11" s="22">
        <f>[5]T_post_detr.4.6!G12</f>
        <v>0</v>
      </c>
      <c r="F11" s="23">
        <f t="shared" si="0"/>
        <v>1856.1</v>
      </c>
      <c r="G11" s="22">
        <f>[5]T_post_detr.4.6!K12</f>
        <v>3629.4</v>
      </c>
      <c r="H11" s="22">
        <f>[5]T_post_detr.4.6!L12</f>
        <v>0</v>
      </c>
      <c r="I11" s="23">
        <f t="shared" si="1"/>
        <v>3629.4</v>
      </c>
      <c r="J11" s="22">
        <f>[5]T_post_detr.4.6!P12</f>
        <v>3629.4</v>
      </c>
      <c r="K11" s="22">
        <f>[5]T_post_detr.4.6!Q12</f>
        <v>0</v>
      </c>
      <c r="L11" s="23">
        <f t="shared" si="2"/>
        <v>3629.4</v>
      </c>
      <c r="M11" s="22">
        <f>[5]T_post_detr.4.6!U12</f>
        <v>3629.4</v>
      </c>
      <c r="N11" s="22">
        <f>[5]T_post_detr.4.6!V12</f>
        <v>0</v>
      </c>
      <c r="O11" s="23">
        <f t="shared" si="3"/>
        <v>3629.4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[5]T_post_detr.4.6!F13</f>
        <v>0</v>
      </c>
      <c r="E12" s="22">
        <f>[5]T_post_detr.4.6!G13</f>
        <v>0</v>
      </c>
      <c r="F12" s="23">
        <f t="shared" si="0"/>
        <v>0</v>
      </c>
      <c r="G12" s="22">
        <f>[5]T_post_detr.4.6!K13</f>
        <v>0</v>
      </c>
      <c r="H12" s="22">
        <f>[5]T_post_detr.4.6!L13</f>
        <v>0</v>
      </c>
      <c r="I12" s="23">
        <f t="shared" si="1"/>
        <v>0</v>
      </c>
      <c r="J12" s="22">
        <f>[5]T_post_detr.4.6!P13</f>
        <v>0</v>
      </c>
      <c r="K12" s="22">
        <f>[5]T_post_detr.4.6!Q13</f>
        <v>0</v>
      </c>
      <c r="L12" s="23">
        <f t="shared" si="2"/>
        <v>0</v>
      </c>
      <c r="M12" s="22">
        <f>[5]T_post_detr.4.6!U13</f>
        <v>0</v>
      </c>
      <c r="N12" s="22">
        <f>[5]T_post_detr.4.6!V13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[5]T_post_detr.4.6!$F$15</f>
        <v>28129.785864049689</v>
      </c>
      <c r="E13" s="22">
        <f>[5]T_post_detr.4.6!$G$15</f>
        <v>0</v>
      </c>
      <c r="F13" s="23">
        <f t="shared" si="0"/>
        <v>28129.785864049689</v>
      </c>
      <c r="G13" s="22">
        <f>[5]T_post_detr.4.6!K15</f>
        <v>28101.684179869811</v>
      </c>
      <c r="H13" s="22">
        <f>[5]T_post_detr.4.6!L15</f>
        <v>0</v>
      </c>
      <c r="I13" s="23">
        <f t="shared" si="1"/>
        <v>28101.684179869811</v>
      </c>
      <c r="J13" s="22">
        <f>[5]T_post_detr.4.6!P15</f>
        <v>28101.684179869811</v>
      </c>
      <c r="K13" s="22">
        <f>[5]T_post_detr.4.6!Q15</f>
        <v>0</v>
      </c>
      <c r="L13" s="23">
        <f>J13+K13</f>
        <v>28101.684179869811</v>
      </c>
      <c r="M13" s="22">
        <f>[5]T_post_detr.4.6!U15</f>
        <v>28101.684179869811</v>
      </c>
      <c r="N13" s="22">
        <f>[5]T_post_detr.4.6!V15</f>
        <v>0</v>
      </c>
      <c r="O13" s="23">
        <f t="shared" si="3"/>
        <v>28101.684179869811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6">
        <f>[5]T_post_detr.4.6!$F$14</f>
        <v>0.6</v>
      </c>
      <c r="E14" s="27">
        <f>[5]T_post_detr.4.6!$G$14</f>
        <v>0.6</v>
      </c>
      <c r="F14" s="28">
        <f>IF(D14=E14,D14,"n.d.")</f>
        <v>0.6</v>
      </c>
      <c r="G14" s="27">
        <f>[5]T_post_detr.4.6!K14</f>
        <v>0.6</v>
      </c>
      <c r="H14" s="27">
        <f>[5]T_post_detr.4.6!L14</f>
        <v>0.6</v>
      </c>
      <c r="I14" s="28">
        <f>IF(G14=H14,G14,"n.d.")</f>
        <v>0.6</v>
      </c>
      <c r="J14" s="27">
        <f>[5]T_post_detr.4.6!P14</f>
        <v>0.6</v>
      </c>
      <c r="K14" s="27">
        <f>[5]T_post_detr.4.6!Q14</f>
        <v>0.6</v>
      </c>
      <c r="L14" s="28">
        <f>IF(J14=K14,J14,"n.d.")</f>
        <v>0.6</v>
      </c>
      <c r="M14" s="27">
        <f>[5]T_post_detr.4.6!U14</f>
        <v>0.6</v>
      </c>
      <c r="N14" s="27">
        <f>[5]T_post_detr.4.6!V14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[5]T_post_detr.4.6!$F$16</f>
        <v>16877.871518429813</v>
      </c>
      <c r="E15" s="22">
        <f>[5]T_post_detr.4.6!$G$16</f>
        <v>0</v>
      </c>
      <c r="F15" s="23">
        <f t="shared" si="0"/>
        <v>16877.871518429813</v>
      </c>
      <c r="G15" s="22">
        <f>[5]T_post_detr.4.6!K16</f>
        <v>16861.010507921885</v>
      </c>
      <c r="H15" s="22">
        <f>[5]T_post_detr.4.6!L16</f>
        <v>0</v>
      </c>
      <c r="I15" s="23">
        <f t="shared" ref="I15:I16" si="4">G15+H15</f>
        <v>16861.010507921885</v>
      </c>
      <c r="J15" s="22">
        <f>[5]T_post_detr.4.6!P16</f>
        <v>16861.010507921885</v>
      </c>
      <c r="K15" s="22">
        <f>[5]T_post_detr.4.6!Q16</f>
        <v>0</v>
      </c>
      <c r="L15" s="23">
        <f t="shared" ref="L15:L16" si="5">J15+K15</f>
        <v>16861.010507921885</v>
      </c>
      <c r="M15" s="22">
        <f>[5]T_post_detr.4.6!U16</f>
        <v>16861.010507921885</v>
      </c>
      <c r="N15" s="22">
        <f>[5]T_post_detr.4.6!V16</f>
        <v>0</v>
      </c>
      <c r="O15" s="23">
        <f t="shared" ref="O15:O16" si="6">M15+N15</f>
        <v>16861.010507921885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[5]T_post_detr.4.6!F20</f>
        <v>797.90965554299987</v>
      </c>
      <c r="E16" s="22">
        <f>[5]T_post_detr.4.6!G20</f>
        <v>0</v>
      </c>
      <c r="F16" s="23">
        <f t="shared" si="0"/>
        <v>797.90965554299987</v>
      </c>
      <c r="G16" s="22">
        <f>[5]T_post_detr.4.6!K20</f>
        <v>797.11254299999996</v>
      </c>
      <c r="H16" s="22">
        <f>[5]T_post_detr.4.6!L20</f>
        <v>0</v>
      </c>
      <c r="I16" s="23">
        <f t="shared" si="4"/>
        <v>797.11254299999996</v>
      </c>
      <c r="J16" s="22">
        <f>[5]T_post_detr.4.6!P20</f>
        <v>797.11254299999996</v>
      </c>
      <c r="K16" s="22">
        <f>[5]T_post_detr.4.6!Q20</f>
        <v>0</v>
      </c>
      <c r="L16" s="23">
        <f t="shared" si="5"/>
        <v>797.11254299999996</v>
      </c>
      <c r="M16" s="22">
        <f>[5]T_post_detr.4.6!U20</f>
        <v>797.11254299999996</v>
      </c>
      <c r="N16" s="22">
        <f>[5]T_post_detr.4.6!V20</f>
        <v>0</v>
      </c>
      <c r="O16" s="23">
        <f t="shared" si="6"/>
        <v>797.11254299999996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[5]T_post_detr.4.6!F18</f>
        <v>0.1</v>
      </c>
      <c r="E17" s="29">
        <f>[5]T_post_detr.4.6!G18</f>
        <v>0.1</v>
      </c>
      <c r="F17" s="30">
        <f>D17</f>
        <v>0.1</v>
      </c>
      <c r="G17" s="29">
        <f>[5]T_post_detr.4.6!K18</f>
        <v>0.1</v>
      </c>
      <c r="H17" s="29">
        <f>[5]T_post_detr.4.6!L18</f>
        <v>0.1</v>
      </c>
      <c r="I17" s="30">
        <f>G17</f>
        <v>0.1</v>
      </c>
      <c r="J17" s="29">
        <f>[5]T_post_detr.4.6!P18</f>
        <v>0.1</v>
      </c>
      <c r="K17" s="29">
        <f>[5]T_post_detr.4.6!Q18</f>
        <v>0.1</v>
      </c>
      <c r="L17" s="30">
        <f>[5]T_post_detr.4.6!$P$18</f>
        <v>0.1</v>
      </c>
      <c r="M17" s="29">
        <f>[5]T_post_detr.4.6!U18</f>
        <v>0.1</v>
      </c>
      <c r="N17" s="29">
        <f>[5]T_post_detr.4.6!V18</f>
        <v>0.1</v>
      </c>
      <c r="O17" s="30">
        <f>N17</f>
        <v>0.1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[5]T_post_detr.4.6!F19</f>
        <v>0.66</v>
      </c>
      <c r="E18" s="29">
        <f>[5]T_post_detr.4.6!G19</f>
        <v>0.66</v>
      </c>
      <c r="F18" s="31">
        <f>IF(D18=E18,D18,"n.d.")</f>
        <v>0.66</v>
      </c>
      <c r="G18" s="29">
        <f>[5]T_post_detr.4.6!K19</f>
        <v>0.66</v>
      </c>
      <c r="H18" s="29">
        <f>[5]T_post_detr.4.6!L19</f>
        <v>0.66</v>
      </c>
      <c r="I18" s="31">
        <f>IF(G18=H18,G18,"n.d.")</f>
        <v>0.66</v>
      </c>
      <c r="J18" s="29">
        <f>[5]T_post_detr.4.6!P19</f>
        <v>0.66</v>
      </c>
      <c r="K18" s="29">
        <f>[5]T_post_detr.4.6!Q19</f>
        <v>0.66</v>
      </c>
      <c r="L18" s="31">
        <f>IF(J18=K18,J18,"n.d.")</f>
        <v>0.66</v>
      </c>
      <c r="M18" s="29">
        <f>[5]T_post_detr.4.6!U19</f>
        <v>0.66</v>
      </c>
      <c r="N18" s="29">
        <f>[5]T_post_detr.4.6!V19</f>
        <v>0.66</v>
      </c>
      <c r="O18" s="31">
        <f>IF(M18=N18,M18,"n.d.")</f>
        <v>0.66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[5]T_post_detr.4.6!F21</f>
        <v>526.62037265837989</v>
      </c>
      <c r="E19" s="22">
        <f>[5]T_post_detr.4.6!G21</f>
        <v>0</v>
      </c>
      <c r="F19" s="23">
        <f t="shared" si="0"/>
        <v>526.62037265837989</v>
      </c>
      <c r="G19" s="22">
        <f>[5]T_post_detr.4.6!K21</f>
        <v>526.09427837999999</v>
      </c>
      <c r="H19" s="22">
        <f>[5]T_post_detr.4.6!L21</f>
        <v>0</v>
      </c>
      <c r="I19" s="23">
        <f t="shared" ref="I19:I20" si="7">G19+H19</f>
        <v>526.09427837999999</v>
      </c>
      <c r="J19" s="22">
        <f>[5]T_post_detr.4.6!P21</f>
        <v>526.09427837999999</v>
      </c>
      <c r="K19" s="22">
        <f>[5]T_post_detr.4.6!Q21</f>
        <v>0</v>
      </c>
      <c r="L19" s="23">
        <f t="shared" ref="L19:L20" si="8">J19+K19</f>
        <v>526.09427837999999</v>
      </c>
      <c r="M19" s="32">
        <f>[5]T_post_detr.4.6!U21</f>
        <v>526.09427837999999</v>
      </c>
      <c r="N19" s="33">
        <f>[5]T_post_detr.4.6!V21</f>
        <v>0</v>
      </c>
      <c r="O19" s="23">
        <f t="shared" ref="O19:O20" si="9">M19+N19</f>
        <v>526.09427837999999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[5]T_post_detr.4.6!$F$32</f>
        <v>87.615430700099751</v>
      </c>
      <c r="E20" s="22">
        <f>[5]T_post_detr.4.6!G32</f>
        <v>1743.0101545856996</v>
      </c>
      <c r="F20" s="23">
        <f t="shared" si="0"/>
        <v>1830.6255852857994</v>
      </c>
      <c r="G20" s="22">
        <f>[5]T_post_detr.4.6!K32</f>
        <v>87.615430700099751</v>
      </c>
      <c r="H20" s="22">
        <f>[5]T_post_detr.4.6!L32</f>
        <v>1743.1153345856983</v>
      </c>
      <c r="I20" s="23">
        <f t="shared" si="7"/>
        <v>1830.730765285798</v>
      </c>
      <c r="J20" s="22">
        <f>[5]T_post_detr.4.6!P32</f>
        <v>0</v>
      </c>
      <c r="K20" s="22">
        <f>[5]T_post_detr.4.6!Q32</f>
        <v>0</v>
      </c>
      <c r="L20" s="23">
        <f t="shared" si="8"/>
        <v>0</v>
      </c>
      <c r="M20" s="22">
        <f>[5]T_post_detr.4.6!U32</f>
        <v>0</v>
      </c>
      <c r="N20" s="22">
        <f>[5]T_post_detr.4.6!V32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[5]T_post_detr.4.6!G33</f>
        <v>21632.711721911401</v>
      </c>
      <c r="F21" s="23">
        <f>E21</f>
        <v>21632.711721911401</v>
      </c>
      <c r="G21" s="34"/>
      <c r="H21" s="22">
        <f>[5]T_post_detr.4.6!L33</f>
        <v>22349.492360955894</v>
      </c>
      <c r="I21" s="23">
        <f>H21</f>
        <v>22349.492360955894</v>
      </c>
      <c r="J21" s="34"/>
      <c r="K21" s="22">
        <f>[5]T_post_detr.4.6!Q33</f>
        <v>22340.730817885884</v>
      </c>
      <c r="L21" s="23">
        <f>K21</f>
        <v>22340.730817885884</v>
      </c>
      <c r="M21" s="34"/>
      <c r="N21" s="22">
        <f>[5]T_post_detr.4.6!V33</f>
        <v>22340.730817885884</v>
      </c>
      <c r="O21" s="23">
        <f>N21</f>
        <v>22340.730817885884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[5]T_post_detr.4.6!K34</f>
        <v>0</v>
      </c>
      <c r="H22" s="22">
        <f>[5]T_post_detr.4.6!L34</f>
        <v>0</v>
      </c>
      <c r="I22" s="36">
        <f t="shared" ref="I22" si="10">G22+H22</f>
        <v>0</v>
      </c>
      <c r="J22" s="22">
        <f>[5]T_post_detr.4.6!P34</f>
        <v>0</v>
      </c>
      <c r="K22" s="22">
        <f>[5]T_post_detr.4.6!Q34</f>
        <v>0</v>
      </c>
      <c r="L22" s="36">
        <f t="shared" ref="L22" si="11">J22+K22</f>
        <v>0</v>
      </c>
      <c r="M22" s="22">
        <f>[5]T_post_detr.4.6!U34</f>
        <v>0</v>
      </c>
      <c r="N22" s="22">
        <f>[5]T_post_detr.4.6!V34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216327.11721911398</v>
      </c>
      <c r="E23" s="38">
        <f>E6+E7+E8+E9+E10+E11+E12-E15-E19+E20+E21</f>
        <v>23375.7218764971</v>
      </c>
      <c r="F23" s="38">
        <f>D23+E23</f>
        <v>239702.83909561107</v>
      </c>
      <c r="G23" s="38">
        <f>G6+G7+G8+G9+G10+G11+G12-G15-G19+G20+G22</f>
        <v>223494.92360955893</v>
      </c>
      <c r="H23" s="38">
        <f>H6+H7+H8+H9+H10+H11+H12-H15-H19+H20+H21+H22</f>
        <v>24092.607695541592</v>
      </c>
      <c r="I23" s="38">
        <f>G23+H23</f>
        <v>247587.53130510054</v>
      </c>
      <c r="J23" s="38">
        <f>J6+J7+J8+J9+J10+J11+J12-J15-J19+J20+J22</f>
        <v>223407.30817885883</v>
      </c>
      <c r="K23" s="38">
        <f>K6+K7+K8+K9+K10+K11+K12-K15-K19+K20+K21+K22</f>
        <v>22340.730817885884</v>
      </c>
      <c r="L23" s="38">
        <f>J23+K23</f>
        <v>245748.03899674473</v>
      </c>
      <c r="M23" s="38">
        <f>M6+M7+M8+M9+M10+M11+M12-M15-M19+M20+M22</f>
        <v>223407.30817885883</v>
      </c>
      <c r="N23" s="38">
        <f>N6+N7+N8+N9+N10+N11+N12-N15-N19+N20+N21+N22</f>
        <v>22340.730817885884</v>
      </c>
      <c r="O23" s="38">
        <f>M23+N23</f>
        <v>245748.03899674473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[5]T_post_detr.4.6!F41</f>
        <v>0</v>
      </c>
      <c r="E25" s="44">
        <f>[5]T_post_detr.4.6!G41</f>
        <v>17180.9235614016</v>
      </c>
      <c r="F25" s="45">
        <f t="shared" ref="F25:F49" si="13">D25+E25</f>
        <v>17180.9235614016</v>
      </c>
      <c r="G25" s="44">
        <f>[5]T_post_detr.4.6!K41</f>
        <v>0</v>
      </c>
      <c r="H25" s="44">
        <f>[5]T_post_detr.4.6!L41</f>
        <v>11463.011262</v>
      </c>
      <c r="I25" s="45">
        <f t="shared" ref="I25:I33" si="14">G25+H25</f>
        <v>11463.011262</v>
      </c>
      <c r="J25" s="44">
        <f>[5]T_post_detr.4.6!P41</f>
        <v>0</v>
      </c>
      <c r="K25" s="44">
        <f>[5]T_post_detr.4.6!Q41</f>
        <v>11463.011262</v>
      </c>
      <c r="L25" s="45">
        <f t="shared" ref="L25:L44" si="15">J25+K25</f>
        <v>11463.011262</v>
      </c>
      <c r="M25" s="44">
        <f>[5]T_post_detr.4.6!U41</f>
        <v>0</v>
      </c>
      <c r="N25" s="44">
        <f>[5]T_post_detr.4.6!V41</f>
        <v>11463.011262</v>
      </c>
      <c r="O25" s="45">
        <f t="shared" ref="O25:O43" si="16">M25+N25</f>
        <v>11463.011262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[5]T_post_detr.4.6!F42</f>
        <v>13394.078677980027</v>
      </c>
      <c r="E26" s="22">
        <f>[5]T_post_detr.4.6!G42</f>
        <v>9102.564110639998</v>
      </c>
      <c r="F26" s="36">
        <f t="shared" si="13"/>
        <v>22496.642788620025</v>
      </c>
      <c r="G26" s="22">
        <f>[5]T_post_detr.4.6!K42</f>
        <v>14551.854263669753</v>
      </c>
      <c r="H26" s="22">
        <f>[5]T_post_detr.4.6!L42</f>
        <v>6115.3590054000006</v>
      </c>
      <c r="I26" s="36">
        <f t="shared" si="14"/>
        <v>20667.213269069754</v>
      </c>
      <c r="J26" s="22">
        <f>[5]T_post_detr.4.6!P42</f>
        <v>14551.854263669753</v>
      </c>
      <c r="K26" s="22">
        <f>[5]T_post_detr.4.6!Q42</f>
        <v>6115.3590054000006</v>
      </c>
      <c r="L26" s="36">
        <f t="shared" si="15"/>
        <v>20667.213269069754</v>
      </c>
      <c r="M26" s="22">
        <f>[5]T_post_detr.4.6!U42</f>
        <v>14551.854263669753</v>
      </c>
      <c r="N26" s="22">
        <f>[5]T_post_detr.4.6!V42</f>
        <v>6115.3590054000006</v>
      </c>
      <c r="O26" s="36">
        <f t="shared" si="16"/>
        <v>20667.213269069754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[5]T_post_detr.4.6!F43</f>
        <v>23560.677460320083</v>
      </c>
      <c r="E27" s="47">
        <f>[5]T_post_detr.4.6!G43</f>
        <v>0</v>
      </c>
      <c r="F27" s="48">
        <f t="shared" si="13"/>
        <v>23560.677460320083</v>
      </c>
      <c r="G27" s="47">
        <f>[5]T_post_detr.4.6!K43</f>
        <v>20904.622188306254</v>
      </c>
      <c r="H27" s="47">
        <f>[5]T_post_detr.4.6!L43</f>
        <v>0</v>
      </c>
      <c r="I27" s="48">
        <f t="shared" si="14"/>
        <v>20904.622188306254</v>
      </c>
      <c r="J27" s="47">
        <f>[5]T_post_detr.4.6!P43</f>
        <v>20904.622188306254</v>
      </c>
      <c r="K27" s="47">
        <f>[5]T_post_detr.4.6!Q43</f>
        <v>0</v>
      </c>
      <c r="L27" s="48">
        <f t="shared" si="15"/>
        <v>20904.622188306254</v>
      </c>
      <c r="M27" s="47">
        <f>[5]T_post_detr.4.6!U43</f>
        <v>20904.622188306254</v>
      </c>
      <c r="N27" s="47">
        <f>[5]T_post_detr.4.6!V43</f>
        <v>0</v>
      </c>
      <c r="O27" s="48">
        <f t="shared" si="16"/>
        <v>20904.622188306254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[5]T_post_detr.4.6!F44</f>
        <v>0</v>
      </c>
      <c r="E28" s="47">
        <f>[5]T_post_detr.4.6!G44</f>
        <v>0</v>
      </c>
      <c r="F28" s="48">
        <f t="shared" si="13"/>
        <v>0</v>
      </c>
      <c r="G28" s="47">
        <f>[5]T_post_detr.4.6!K44</f>
        <v>0</v>
      </c>
      <c r="H28" s="47">
        <f>[5]T_post_detr.4.6!L44</f>
        <v>0</v>
      </c>
      <c r="I28" s="48">
        <f t="shared" si="14"/>
        <v>0</v>
      </c>
      <c r="J28" s="47">
        <f>[5]T_post_detr.4.6!P44</f>
        <v>0</v>
      </c>
      <c r="K28" s="47">
        <f>[5]T_post_detr.4.6!Q44</f>
        <v>0</v>
      </c>
      <c r="L28" s="48">
        <f t="shared" si="15"/>
        <v>0</v>
      </c>
      <c r="M28" s="47">
        <f>[5]T_post_detr.4.6!U44</f>
        <v>0</v>
      </c>
      <c r="N28" s="47">
        <f>[5]T_post_detr.4.6!V44</f>
        <v>0</v>
      </c>
      <c r="O28" s="48">
        <f t="shared" si="16"/>
        <v>0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[5]T_post_detr.4.6!F45</f>
        <v>11325.778223760008</v>
      </c>
      <c r="E29" s="47">
        <f>[5]T_post_detr.4.6!G45</f>
        <v>1681.2319524</v>
      </c>
      <c r="F29" s="48">
        <f t="shared" si="13"/>
        <v>13007.010176160007</v>
      </c>
      <c r="G29" s="47">
        <f>[5]T_post_detr.4.6!K45</f>
        <v>11238.943298530876</v>
      </c>
      <c r="H29" s="47">
        <f>[5]T_post_detr.4.6!L45</f>
        <v>1680.5544</v>
      </c>
      <c r="I29" s="48">
        <f t="shared" si="14"/>
        <v>12919.497698530875</v>
      </c>
      <c r="J29" s="47">
        <f>[5]T_post_detr.4.6!P45</f>
        <v>11238.943298530876</v>
      </c>
      <c r="K29" s="47">
        <f>[5]T_post_detr.4.6!Q45</f>
        <v>1680.5544</v>
      </c>
      <c r="L29" s="48">
        <f t="shared" si="15"/>
        <v>12919.497698530875</v>
      </c>
      <c r="M29" s="47">
        <f>[5]T_post_detr.4.6!U45</f>
        <v>11238.943298530876</v>
      </c>
      <c r="N29" s="47">
        <f>[5]T_post_detr.4.6!V45</f>
        <v>1680.5544</v>
      </c>
      <c r="O29" s="48">
        <f t="shared" si="16"/>
        <v>12919.497698530875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48280.53436206012</v>
      </c>
      <c r="E30" s="51">
        <f>+E26+E27+E28+E29</f>
        <v>10783.796063039998</v>
      </c>
      <c r="F30" s="52">
        <f t="shared" si="13"/>
        <v>59064.330425100117</v>
      </c>
      <c r="G30" s="51">
        <f>+G26+G27+G28+G29</f>
        <v>46695.419750506881</v>
      </c>
      <c r="H30" s="51">
        <f>+H26+H27+H28+H29</f>
        <v>7795.9134054000006</v>
      </c>
      <c r="I30" s="52">
        <f t="shared" si="14"/>
        <v>54491.333155906883</v>
      </c>
      <c r="J30" s="51">
        <f>+J26+J27+J28+J29</f>
        <v>46695.419750506881</v>
      </c>
      <c r="K30" s="51">
        <f>+K26+K27+K28+K29</f>
        <v>7795.9134054000006</v>
      </c>
      <c r="L30" s="52">
        <f t="shared" si="15"/>
        <v>54491.333155906883</v>
      </c>
      <c r="M30" s="51">
        <f>+M26+M27+M28+M29</f>
        <v>46695.419750506881</v>
      </c>
      <c r="N30" s="51">
        <f>+N26+N27+N28+N29</f>
        <v>7795.9134054000006</v>
      </c>
      <c r="O30" s="52">
        <f t="shared" si="16"/>
        <v>54491.333155906883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[5]T_post_detr.4.6!F47</f>
        <v>13444.253745289549</v>
      </c>
      <c r="E31" s="53">
        <f>[5]T_post_detr.4.6!G47</f>
        <v>0</v>
      </c>
      <c r="F31" s="48">
        <f t="shared" si="13"/>
        <v>13444.253745289549</v>
      </c>
      <c r="G31" s="53">
        <f>[5]T_post_detr.4.6!K47</f>
        <v>11952.552419907282</v>
      </c>
      <c r="H31" s="53">
        <f>[5]T_post_detr.4.6!L47</f>
        <v>0</v>
      </c>
      <c r="I31" s="48">
        <f t="shared" si="14"/>
        <v>11952.552419907282</v>
      </c>
      <c r="J31" s="53">
        <f>[5]T_post_detr.4.6!P47</f>
        <v>13192.407522178421</v>
      </c>
      <c r="K31" s="53">
        <f>[5]T_post_detr.4.6!Q47</f>
        <v>0</v>
      </c>
      <c r="L31" s="48">
        <f t="shared" si="15"/>
        <v>13192.407522178421</v>
      </c>
      <c r="M31" s="53">
        <f>[5]T_post_detr.4.6!U47</f>
        <v>18281.545911989859</v>
      </c>
      <c r="N31" s="53">
        <f>[5]T_post_detr.4.6!V47</f>
        <v>0</v>
      </c>
      <c r="O31" s="48">
        <f t="shared" si="16"/>
        <v>18281.545911989859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723.13000292332799</v>
      </c>
      <c r="E32" s="54">
        <f>+E33+E34+E35+E36</f>
        <v>16150.338204</v>
      </c>
      <c r="F32" s="48">
        <f t="shared" si="13"/>
        <v>16873.468206923328</v>
      </c>
      <c r="G32" s="54">
        <f>+G33+G34+G35+G36</f>
        <v>712.88085366682458</v>
      </c>
      <c r="H32" s="54">
        <f>+H33+H34+H35+H36</f>
        <v>21472.86</v>
      </c>
      <c r="I32" s="48">
        <f t="shared" si="14"/>
        <v>22185.740853666826</v>
      </c>
      <c r="J32" s="54">
        <f>+J33+J34+J35+J36</f>
        <v>712.88085366682458</v>
      </c>
      <c r="K32" s="54">
        <f>+K33+K34+K35+K36</f>
        <v>21472.86</v>
      </c>
      <c r="L32" s="48">
        <f t="shared" si="15"/>
        <v>22185.740853666826</v>
      </c>
      <c r="M32" s="54">
        <f>+M33+M34+M35+M36</f>
        <v>712.88085366682458</v>
      </c>
      <c r="N32" s="54">
        <f>+N33+N34+N35+N36</f>
        <v>21472.86</v>
      </c>
      <c r="O32" s="48">
        <f t="shared" si="16"/>
        <v>22185.740853666826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[5]T_post_detr.4.6!F49</f>
        <v>0</v>
      </c>
      <c r="E33" s="47">
        <f>[5]T_post_detr.4.6!G49</f>
        <v>0</v>
      </c>
      <c r="F33" s="48">
        <f t="shared" si="13"/>
        <v>0</v>
      </c>
      <c r="G33" s="47">
        <f>[5]T_post_detr.4.6!K49</f>
        <v>0</v>
      </c>
      <c r="H33" s="47">
        <f>[5]T_post_detr.4.6!L49</f>
        <v>0</v>
      </c>
      <c r="I33" s="48">
        <f t="shared" si="14"/>
        <v>0</v>
      </c>
      <c r="J33" s="47">
        <f>[5]T_post_detr.4.6!P49</f>
        <v>0</v>
      </c>
      <c r="K33" s="47">
        <f>[5]T_post_detr.4.6!Q49</f>
        <v>0</v>
      </c>
      <c r="L33" s="48">
        <f t="shared" si="15"/>
        <v>0</v>
      </c>
      <c r="M33" s="47">
        <f>[5]T_post_detr.4.6!U49</f>
        <v>0</v>
      </c>
      <c r="N33" s="47">
        <f>[5]T_post_detr.4.6!V49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[5]T_post_detr.4.6!F50</f>
        <v>104.58869954332798</v>
      </c>
      <c r="E34" s="47">
        <f>[5]T_post_detr.4.6!G50</f>
        <v>16150.338204</v>
      </c>
      <c r="F34" s="48">
        <f>D34+E34</f>
        <v>16254.926903543328</v>
      </c>
      <c r="G34" s="47">
        <f>[5]T_post_detr.4.6!K50</f>
        <v>94.957736399999987</v>
      </c>
      <c r="H34" s="47">
        <f>[5]T_post_detr.4.6!L50</f>
        <v>21472.86</v>
      </c>
      <c r="I34" s="48">
        <f>G34+H34</f>
        <v>21567.8177364</v>
      </c>
      <c r="J34" s="47">
        <f>[5]T_post_detr.4.6!P50</f>
        <v>94.957736399999987</v>
      </c>
      <c r="K34" s="47">
        <f>[5]T_post_detr.4.6!Q50</f>
        <v>21472.86</v>
      </c>
      <c r="L34" s="48">
        <f t="shared" si="15"/>
        <v>21567.8177364</v>
      </c>
      <c r="M34" s="47">
        <f>[5]T_post_detr.4.6!U50</f>
        <v>94.957736399999987</v>
      </c>
      <c r="N34" s="47">
        <f>[5]T_post_detr.4.6!V50</f>
        <v>21472.86</v>
      </c>
      <c r="O34" s="48">
        <f t="shared" si="16"/>
        <v>21567.8177364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[5]T_post_detr.4.6!F51</f>
        <v>618.54130338000004</v>
      </c>
      <c r="E35" s="47">
        <f>[5]T_post_detr.4.6!G51</f>
        <v>0</v>
      </c>
      <c r="F35" s="48">
        <f t="shared" si="13"/>
        <v>618.54130338000004</v>
      </c>
      <c r="G35" s="47">
        <f>[5]T_post_detr.4.6!K51</f>
        <v>617.92311726682465</v>
      </c>
      <c r="H35" s="47">
        <f>[5]T_post_detr.4.6!L51</f>
        <v>0</v>
      </c>
      <c r="I35" s="48">
        <f t="shared" ref="I35:I44" si="17">G35+H35</f>
        <v>617.92311726682465</v>
      </c>
      <c r="J35" s="47">
        <f>[5]T_post_detr.4.6!P51</f>
        <v>617.92311726682465</v>
      </c>
      <c r="K35" s="47">
        <f>[5]T_post_detr.4.6!Q51</f>
        <v>0</v>
      </c>
      <c r="L35" s="48">
        <f t="shared" si="15"/>
        <v>617.92311726682465</v>
      </c>
      <c r="M35" s="47">
        <f>[5]T_post_detr.4.6!U51</f>
        <v>617.92311726682465</v>
      </c>
      <c r="N35" s="47">
        <f>[5]T_post_detr.4.6!V51</f>
        <v>0</v>
      </c>
      <c r="O35" s="48">
        <f t="shared" si="16"/>
        <v>617.92311726682465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[5]T_post_detr.4.6!F52</f>
        <v>0</v>
      </c>
      <c r="E36" s="47">
        <f>[5]T_post_detr.4.6!G52</f>
        <v>0</v>
      </c>
      <c r="F36" s="48">
        <f t="shared" si="13"/>
        <v>0</v>
      </c>
      <c r="G36" s="47">
        <f>[5]T_post_detr.4.6!K52</f>
        <v>0</v>
      </c>
      <c r="H36" s="47">
        <f>[5]T_post_detr.4.6!L52</f>
        <v>0</v>
      </c>
      <c r="I36" s="48">
        <f t="shared" si="17"/>
        <v>0</v>
      </c>
      <c r="J36" s="47">
        <f>[5]T_post_detr.4.6!P52</f>
        <v>0</v>
      </c>
      <c r="K36" s="47">
        <f>[5]T_post_detr.4.6!Q52</f>
        <v>0</v>
      </c>
      <c r="L36" s="48">
        <f t="shared" si="15"/>
        <v>0</v>
      </c>
      <c r="M36" s="47">
        <f>[5]T_post_detr.4.6!U52</f>
        <v>0</v>
      </c>
      <c r="N36" s="47">
        <f>[5]T_post_detr.4.6!V52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[5]T_post_detr.4.6!F53</f>
        <v>5123.7203970583523</v>
      </c>
      <c r="E37" s="47">
        <f>[5]T_post_detr.4.6!G53</f>
        <v>0</v>
      </c>
      <c r="F37" s="48">
        <f t="shared" si="13"/>
        <v>5123.7203970583523</v>
      </c>
      <c r="G37" s="47">
        <f>[5]T_post_detr.4.6!K53</f>
        <v>4348.8440618728173</v>
      </c>
      <c r="H37" s="47">
        <f>[5]T_post_detr.4.6!L53</f>
        <v>0</v>
      </c>
      <c r="I37" s="48">
        <f t="shared" si="17"/>
        <v>4348.8440618728173</v>
      </c>
      <c r="J37" s="47">
        <f>[5]T_post_detr.4.6!P53</f>
        <v>5266.1695047797566</v>
      </c>
      <c r="K37" s="47">
        <f>[5]T_post_detr.4.6!Q53</f>
        <v>0</v>
      </c>
      <c r="L37" s="48">
        <f t="shared" si="15"/>
        <v>5266.1695047797566</v>
      </c>
      <c r="M37" s="47">
        <f>[5]T_post_detr.4.6!U53</f>
        <v>7929.3713379676083</v>
      </c>
      <c r="N37" s="47">
        <f>[5]T_post_detr.4.6!V53</f>
        <v>0</v>
      </c>
      <c r="O37" s="48">
        <f t="shared" si="16"/>
        <v>7929.3713379676083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[5]T_post_detr.4.6!F54</f>
        <v>0</v>
      </c>
      <c r="E38" s="47">
        <f>[5]T_post_detr.4.6!G54</f>
        <v>0</v>
      </c>
      <c r="F38" s="48">
        <f t="shared" si="13"/>
        <v>0</v>
      </c>
      <c r="G38" s="47">
        <f>[5]T_post_detr.4.6!K54</f>
        <v>0</v>
      </c>
      <c r="H38" s="47">
        <f>[5]T_post_detr.4.6!L54</f>
        <v>0</v>
      </c>
      <c r="I38" s="48">
        <f t="shared" si="17"/>
        <v>0</v>
      </c>
      <c r="J38" s="47">
        <f>[5]T_post_detr.4.6!P54</f>
        <v>0</v>
      </c>
      <c r="K38" s="47">
        <f>[5]T_post_detr.4.6!Q54</f>
        <v>0</v>
      </c>
      <c r="L38" s="48">
        <f t="shared" si="15"/>
        <v>0</v>
      </c>
      <c r="M38" s="47">
        <f>[5]T_post_detr.4.6!U54</f>
        <v>0</v>
      </c>
      <c r="N38" s="47">
        <f>[5]T_post_detr.4.6!V54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[5]T_post_detr.4.6!F55</f>
        <v>0</v>
      </c>
      <c r="E39" s="56">
        <f>[5]T_post_detr.4.6!G55</f>
        <v>0</v>
      </c>
      <c r="F39" s="48">
        <f t="shared" si="13"/>
        <v>0</v>
      </c>
      <c r="G39" s="56">
        <f>[5]T_post_detr.4.6!K55</f>
        <v>0</v>
      </c>
      <c r="H39" s="56">
        <f>[5]T_post_detr.4.6!L55</f>
        <v>0</v>
      </c>
      <c r="I39" s="48">
        <f t="shared" si="17"/>
        <v>0</v>
      </c>
      <c r="J39" s="56">
        <f>[5]T_post_detr.4.6!P55</f>
        <v>0</v>
      </c>
      <c r="K39" s="56">
        <f>[5]T_post_detr.4.6!Q55</f>
        <v>0</v>
      </c>
      <c r="L39" s="48">
        <f t="shared" si="15"/>
        <v>0</v>
      </c>
      <c r="M39" s="56">
        <f>[5]T_post_detr.4.6!U55</f>
        <v>0</v>
      </c>
      <c r="N39" s="56">
        <f>[5]T_post_detr.4.6!V55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19291.104145271231</v>
      </c>
      <c r="E40" s="51">
        <f>E38+E37+E32+E31+E39</f>
        <v>16150.338204</v>
      </c>
      <c r="F40" s="52">
        <f t="shared" si="13"/>
        <v>35441.44234927123</v>
      </c>
      <c r="G40" s="51">
        <f>G38+G37+G32+G31+G39</f>
        <v>17014.277335446925</v>
      </c>
      <c r="H40" s="51">
        <f>H38+H37+H32+H31+H39</f>
        <v>21472.86</v>
      </c>
      <c r="I40" s="52">
        <f t="shared" si="17"/>
        <v>38487.137335446925</v>
      </c>
      <c r="J40" s="51">
        <f>J38+J37+J32+J31+J39</f>
        <v>19171.457880625003</v>
      </c>
      <c r="K40" s="51">
        <f>K38+K37+K32+K31+K39</f>
        <v>21472.86</v>
      </c>
      <c r="L40" s="52">
        <f t="shared" si="15"/>
        <v>40644.317880625007</v>
      </c>
      <c r="M40" s="51">
        <f>M38+M37+M32+M31+M39</f>
        <v>26923.798103624293</v>
      </c>
      <c r="N40" s="51">
        <f>N38+N37+N32+N31+N39</f>
        <v>21472.86</v>
      </c>
      <c r="O40" s="52">
        <f t="shared" si="16"/>
        <v>48396.658103624293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[5]T_post_detr.4.6!F57</f>
        <v>0</v>
      </c>
      <c r="E41" s="22">
        <f>[5]T_post_detr.4.6!G57</f>
        <v>0</v>
      </c>
      <c r="F41" s="36">
        <f t="shared" si="13"/>
        <v>0</v>
      </c>
      <c r="G41" s="22">
        <f>[5]T_post_detr.4.6!K57</f>
        <v>0</v>
      </c>
      <c r="H41" s="22">
        <f>[5]T_post_detr.4.6!L57</f>
        <v>0</v>
      </c>
      <c r="I41" s="36">
        <f t="shared" si="17"/>
        <v>0</v>
      </c>
      <c r="J41" s="22">
        <f>[5]T_post_detr.4.6!P57</f>
        <v>0</v>
      </c>
      <c r="K41" s="22">
        <f>[5]T_post_detr.4.6!Q57</f>
        <v>0</v>
      </c>
      <c r="L41" s="36">
        <f t="shared" si="15"/>
        <v>0</v>
      </c>
      <c r="M41" s="22">
        <f>[5]T_post_detr.4.6!U57</f>
        <v>0</v>
      </c>
      <c r="N41" s="22">
        <f>[5]T_post_detr.4.6!V57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[5]T_post_detr.4.6!F58</f>
        <v>1667.04</v>
      </c>
      <c r="E42" s="22">
        <f>[5]T_post_detr.4.6!G58</f>
        <v>0</v>
      </c>
      <c r="F42" s="36">
        <f t="shared" si="13"/>
        <v>1667.04</v>
      </c>
      <c r="G42" s="22">
        <f>[5]T_post_detr.4.6!K58</f>
        <v>3571.44</v>
      </c>
      <c r="H42" s="22">
        <f>[5]T_post_detr.4.6!L58</f>
        <v>0</v>
      </c>
      <c r="I42" s="36">
        <f t="shared" si="17"/>
        <v>3571.44</v>
      </c>
      <c r="J42" s="22">
        <f>[5]T_post_detr.4.6!P58</f>
        <v>3571.44</v>
      </c>
      <c r="K42" s="22">
        <f>[5]T_post_detr.4.6!Q58</f>
        <v>0</v>
      </c>
      <c r="L42" s="36">
        <f t="shared" si="15"/>
        <v>3571.44</v>
      </c>
      <c r="M42" s="22">
        <f>[5]T_post_detr.4.6!U58</f>
        <v>3571.44</v>
      </c>
      <c r="N42" s="22">
        <f>[5]T_post_detr.4.6!V58</f>
        <v>0</v>
      </c>
      <c r="O42" s="36">
        <f t="shared" si="16"/>
        <v>3571.44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[5]T_post_detr.4.6!F59</f>
        <v>0</v>
      </c>
      <c r="E43" s="57">
        <f>[5]T_post_detr.4.6!G59</f>
        <v>0</v>
      </c>
      <c r="F43" s="36">
        <f t="shared" si="13"/>
        <v>0</v>
      </c>
      <c r="G43" s="57">
        <f>[5]T_post_detr.4.6!K59</f>
        <v>0</v>
      </c>
      <c r="H43" s="57">
        <f>[5]T_post_detr.4.6!L59</f>
        <v>0</v>
      </c>
      <c r="I43" s="36">
        <f t="shared" si="17"/>
        <v>0</v>
      </c>
      <c r="J43" s="57">
        <f>[5]T_post_detr.4.6!P59</f>
        <v>0</v>
      </c>
      <c r="K43" s="57">
        <f>[5]T_post_detr.4.6!Q59</f>
        <v>0</v>
      </c>
      <c r="L43" s="36">
        <f t="shared" si="15"/>
        <v>0</v>
      </c>
      <c r="M43" s="57">
        <f>[5]T_post_detr.4.6!U59</f>
        <v>0</v>
      </c>
      <c r="N43" s="57">
        <f>[5]T_post_detr.4.6!V59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[5]T_post_detr.4.6!F67</f>
        <v>0</v>
      </c>
      <c r="E44" s="57">
        <f>[5]T_post_detr.4.6!G67</f>
        <v>-3802.5562062500007</v>
      </c>
      <c r="F44" s="36">
        <f t="shared" si="13"/>
        <v>-3802.5562062500007</v>
      </c>
      <c r="G44" s="57">
        <f>[5]T_post_detr.4.6!K67</f>
        <v>0</v>
      </c>
      <c r="H44" s="57">
        <f>[5]T_post_detr.4.6!L67</f>
        <v>-3802.5562062500007</v>
      </c>
      <c r="I44" s="36">
        <f t="shared" si="17"/>
        <v>-3802.5562062500007</v>
      </c>
      <c r="J44" s="57">
        <f>[5]T_post_detr.4.6!P67</f>
        <v>0</v>
      </c>
      <c r="K44" s="57">
        <f>[5]T_post_detr.4.6!Q67</f>
        <v>90.302406249999379</v>
      </c>
      <c r="L44" s="36">
        <f t="shared" si="15"/>
        <v>90.302406249999379</v>
      </c>
      <c r="M44" s="57">
        <f>[5]T_post_detr.4.6!U67</f>
        <v>0</v>
      </c>
      <c r="N44" s="57">
        <f>[5]T_post_detr.4.6!V67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[5]T_post_detr.4.6!G68</f>
        <v>6923.8678507331342</v>
      </c>
      <c r="F45" s="36">
        <f>E45</f>
        <v>6923.8678507331342</v>
      </c>
      <c r="G45" s="34"/>
      <c r="H45" s="57">
        <f>[5]T_post_detr.4.6!L68</f>
        <v>6728.1137085953806</v>
      </c>
      <c r="I45" s="36">
        <f>H45</f>
        <v>6728.1137085953806</v>
      </c>
      <c r="J45" s="34"/>
      <c r="K45" s="57">
        <f>[5]T_post_detr.4.6!Q68</f>
        <v>6943.8317631131886</v>
      </c>
      <c r="L45" s="36">
        <f>K45</f>
        <v>6943.8317631131886</v>
      </c>
      <c r="M45" s="34"/>
      <c r="N45" s="57">
        <f>[5]T_post_detr.4.6!V68</f>
        <v>7719.0657854131177</v>
      </c>
      <c r="O45" s="36">
        <f>N45</f>
        <v>7719.0657854131177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[5]T_post_detr.4.6!K69</f>
        <v>0</v>
      </c>
      <c r="H46" s="22">
        <f>[5]T_post_detr.4.6!L69</f>
        <v>0</v>
      </c>
      <c r="I46" s="36">
        <f t="shared" ref="I46" si="18">G46+H46</f>
        <v>0</v>
      </c>
      <c r="J46" s="22">
        <f>[5]T_post_detr.4.6!P69</f>
        <v>0</v>
      </c>
      <c r="K46" s="22">
        <f>[5]T_post_detr.4.6!Q69</f>
        <v>0</v>
      </c>
      <c r="L46" s="36">
        <f t="shared" ref="L46" si="19">J46+K46</f>
        <v>0</v>
      </c>
      <c r="M46" s="22">
        <f>[5]T_post_detr.4.6!U69</f>
        <v>0</v>
      </c>
      <c r="N46" s="22">
        <f>[5]T_post_detr.4.6!V69</f>
        <v>0</v>
      </c>
      <c r="O46" s="36">
        <f t="shared" ref="O46" si="20">M46+N46</f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69238.678507331337</v>
      </c>
      <c r="E47" s="59">
        <f>E25+E30+E40+E41+E42+E43+E44+E45</f>
        <v>47236.369472924729</v>
      </c>
      <c r="F47" s="60">
        <f>D47+E47</f>
        <v>116475.04798025606</v>
      </c>
      <c r="G47" s="59">
        <f>G25+G30+G40+G41+G42+G43+G44+G46</f>
        <v>67281.1370859538</v>
      </c>
      <c r="H47" s="59">
        <f>H25+H30+H40+H41+H42+H43+H44+H45+H46</f>
        <v>43657.342169745381</v>
      </c>
      <c r="I47" s="60">
        <f>G47+H47</f>
        <v>110938.47925569917</v>
      </c>
      <c r="J47" s="59">
        <f>J25+J30+J40+J41+J42+J43+J44+J46</f>
        <v>69438.317631131882</v>
      </c>
      <c r="K47" s="59">
        <f>K25+K30+K40+K41+K42+K43+K44+K45+K46</f>
        <v>47765.918836763187</v>
      </c>
      <c r="L47" s="60">
        <f>J47+K47</f>
        <v>117204.23646789507</v>
      </c>
      <c r="M47" s="59">
        <f>M25+M30+M40+M41+M42+M43+M44+M46</f>
        <v>77190.657854131176</v>
      </c>
      <c r="N47" s="59">
        <f>N25+N30+N40+N41+N42+N43+N44+N45+N46</f>
        <v>48450.850452813123</v>
      </c>
      <c r="O47" s="60">
        <f>M47+N47</f>
        <v>125641.50830694431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[5]T_ante_detr.4.6!F74</f>
        <v>285565.79572644533</v>
      </c>
      <c r="E49" s="65">
        <f>[5]T_ante_detr.4.6!G74</f>
        <v>70612.091349421826</v>
      </c>
      <c r="F49" s="65">
        <f t="shared" si="13"/>
        <v>356177.88707586715</v>
      </c>
      <c r="G49" s="65">
        <f>[5]T_ante_detr.4.6!K74</f>
        <v>290776.06069551274</v>
      </c>
      <c r="H49" s="65">
        <f>[5]T_ante_detr.4.6!L74</f>
        <v>67749.949865286966</v>
      </c>
      <c r="I49" s="65">
        <f t="shared" ref="I49" si="21">G49+H49</f>
        <v>358526.01056079974</v>
      </c>
      <c r="J49" s="65">
        <f>[5]T_ante_detr.4.6!P74</f>
        <v>292845.62580999068</v>
      </c>
      <c r="K49" s="65">
        <f>[5]T_ante_detr.4.6!Q74</f>
        <v>70106.649654649067</v>
      </c>
      <c r="L49" s="65">
        <f t="shared" ref="L49" si="22">J49+K49</f>
        <v>362952.27546463977</v>
      </c>
      <c r="M49" s="65">
        <f>[5]T_ante_detr.4.6!U74</f>
        <v>300597.96603299002</v>
      </c>
      <c r="N49" s="65">
        <f>[5]T_ante_detr.4.6!V74</f>
        <v>70791.581270699011</v>
      </c>
      <c r="O49" s="65">
        <f t="shared" ref="O49" si="23">M49+N49</f>
        <v>371389.54730368906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285565.79572644533</v>
      </c>
      <c r="E50" s="59">
        <f t="shared" si="24"/>
        <v>70612.091349421826</v>
      </c>
      <c r="F50" s="59">
        <f t="shared" si="24"/>
        <v>356177.88707586715</v>
      </c>
      <c r="G50" s="59">
        <f t="shared" si="24"/>
        <v>290776.06069551274</v>
      </c>
      <c r="H50" s="59">
        <f t="shared" si="24"/>
        <v>67749.949865286966</v>
      </c>
      <c r="I50" s="59">
        <f t="shared" si="24"/>
        <v>358526.01056079974</v>
      </c>
      <c r="J50" s="59">
        <f t="shared" si="24"/>
        <v>292845.62580999068</v>
      </c>
      <c r="K50" s="59">
        <f t="shared" si="24"/>
        <v>70106.649654649067</v>
      </c>
      <c r="L50" s="59">
        <f t="shared" si="24"/>
        <v>362952.27546463977</v>
      </c>
      <c r="M50" s="59">
        <f t="shared" si="24"/>
        <v>300597.96603299002</v>
      </c>
      <c r="N50" s="59">
        <f t="shared" si="24"/>
        <v>70791.581270699011</v>
      </c>
      <c r="O50" s="59">
        <f t="shared" si="24"/>
        <v>371389.54730368906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[5]IN_Par_22!$F$44</f>
        <v>0.78120000000000001</v>
      </c>
      <c r="G53" s="72"/>
      <c r="H53" s="73"/>
      <c r="I53" s="74">
        <f>'[5]IN_Par_23-24-25'!$F$45</f>
        <v>0.78120000000000001</v>
      </c>
      <c r="J53" s="72"/>
      <c r="K53" s="73"/>
      <c r="L53" s="74">
        <f>'[5]IN_Par_23-24-25'!$Q$45</f>
        <v>0.78120000000000001</v>
      </c>
      <c r="M53" s="72"/>
      <c r="N53" s="73"/>
      <c r="O53" s="74">
        <f>'[5]IN_Par_23-24-25'!$AB$45</f>
        <v>0.78120000000000001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[5]IN_Par_22!$E$85</f>
        <v>1240.145</v>
      </c>
      <c r="G54" s="34"/>
      <c r="H54" s="76"/>
      <c r="I54" s="77">
        <f>+'[5]IN_Par_23-24-25'!E86</f>
        <v>1240.145</v>
      </c>
      <c r="J54" s="34"/>
      <c r="K54" s="76"/>
      <c r="L54" s="77">
        <f>+'[5]IN_Par_23-24-25'!P86</f>
        <v>1240.145</v>
      </c>
      <c r="M54" s="34"/>
      <c r="N54" s="76"/>
      <c r="O54" s="77">
        <f>+'[5]IN_Par_23-24-25'!AA86</f>
        <v>1240.145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+[5]IN_Par_22!E86</f>
        <v>27.958118598342551</v>
      </c>
      <c r="G55" s="34"/>
      <c r="H55" s="76"/>
      <c r="I55" s="78">
        <f>+'[5]IN_Par_23-24-25'!E87</f>
        <v>28.501304251459409</v>
      </c>
      <c r="J55" s="34"/>
      <c r="K55" s="76"/>
      <c r="L55" s="78">
        <f>+'[5]IN_Par_23-24-25'!P87</f>
        <v>28.7206646864574</v>
      </c>
      <c r="M55" s="34"/>
      <c r="N55" s="76"/>
      <c r="O55" s="78">
        <f>+'[5]IN_Par_23-24-25'!AA87</f>
        <v>28.910007342754255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+[5]IN_Par_22!E87</f>
        <v>31.705597630008107</v>
      </c>
      <c r="G56" s="81"/>
      <c r="H56" s="82"/>
      <c r="I56" s="78">
        <f>+'[5]IN_Par_23-24-25'!E88</f>
        <v>31.705597630008107</v>
      </c>
      <c r="J56" s="81"/>
      <c r="K56" s="82"/>
      <c r="L56" s="78">
        <f>+'[5]IN_Par_23-24-25'!P88</f>
        <v>31.705597630008107</v>
      </c>
      <c r="M56" s="81"/>
      <c r="N56" s="82"/>
      <c r="O56" s="78">
        <f>+'[5]IN_Par_23-24-25'!AA88</f>
        <v>31.705597630008107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[5]IN_Par_22!$E$57</f>
        <v>-9.4000000000000139E-2</v>
      </c>
      <c r="G59" s="87"/>
      <c r="H59" s="73"/>
      <c r="I59" s="86">
        <f>+'[5]IN_Par_23-24-25'!E58</f>
        <v>-9.4000000000000139E-2</v>
      </c>
      <c r="J59" s="72"/>
      <c r="K59" s="73"/>
      <c r="L59" s="88">
        <f>+'[5]IN_Par_23-24-25'!P58</f>
        <v>-9.4000000000000139E-2</v>
      </c>
      <c r="M59" s="72"/>
      <c r="N59" s="73"/>
      <c r="O59" s="88">
        <f>+'[5]IN_Par_23-24-25'!AA58</f>
        <v>-9.4000000000000139E-2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[5]IN_Par_22!$E$58</f>
        <v>-4.2065058712327741E-2</v>
      </c>
      <c r="G60" s="90"/>
      <c r="H60" s="76"/>
      <c r="I60" s="89">
        <f>+'[5]IN_Par_23-24-25'!E59</f>
        <v>-4.2065058712327741E-2</v>
      </c>
      <c r="J60" s="34"/>
      <c r="K60" s="91"/>
      <c r="L60" s="89">
        <f>+'[5]IN_Par_23-24-25'!P59</f>
        <v>-4.2065058712327741E-2</v>
      </c>
      <c r="M60" s="34"/>
      <c r="N60" s="76"/>
      <c r="O60" s="89">
        <f>+'[5]IN_Par_23-24-25'!AA59</f>
        <v>-4.2065058712327741E-2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-0.13606505871232788</v>
      </c>
      <c r="G61" s="90"/>
      <c r="H61" s="76"/>
      <c r="I61" s="92">
        <f>SUM(I59:I60)</f>
        <v>-0.13606505871232788</v>
      </c>
      <c r="J61" s="34"/>
      <c r="K61" s="76"/>
      <c r="L61" s="93">
        <f>SUM(L59:L60)</f>
        <v>-0.13606505871232788</v>
      </c>
      <c r="M61" s="34"/>
      <c r="N61" s="76"/>
      <c r="O61" s="92">
        <f>SUM(O59:O60)</f>
        <v>-0.13606505871232788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0.86393494128767212</v>
      </c>
      <c r="G62" s="95"/>
      <c r="H62" s="82"/>
      <c r="I62" s="94">
        <f>1+I61</f>
        <v>0.86393494128767212</v>
      </c>
      <c r="J62" s="81"/>
      <c r="K62" s="82"/>
      <c r="L62" s="94">
        <f>1+L61</f>
        <v>0.86393494128767212</v>
      </c>
      <c r="M62" s="81"/>
      <c r="N62" s="82"/>
      <c r="O62" s="94">
        <f>1+O61</f>
        <v>0.86393494128767212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[5]T_ante_detr.4.6!C82</f>
        <v>1.7000000000000001E-2</v>
      </c>
      <c r="G65" s="72"/>
      <c r="H65" s="73"/>
      <c r="I65" s="102">
        <f>[5]T_ante_detr.4.6!D82</f>
        <v>1.7000000000000001E-2</v>
      </c>
      <c r="J65" s="72"/>
      <c r="K65" s="73"/>
      <c r="L65" s="102">
        <f>[5]T_ante_detr.4.6!E82</f>
        <v>1.7000000000000001E-2</v>
      </c>
      <c r="M65" s="72"/>
      <c r="N65" s="73"/>
      <c r="O65" s="102">
        <f>[5]T_ante_detr.4.6!F82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[5]T_ante_detr.4.6!C83</f>
        <v>1E-3</v>
      </c>
      <c r="G66" s="34"/>
      <c r="H66" s="76"/>
      <c r="I66" s="104">
        <f>[5]T_ante_detr.4.6!D83</f>
        <v>1E-3</v>
      </c>
      <c r="J66" s="34"/>
      <c r="K66" s="76"/>
      <c r="L66" s="104">
        <f>[5]T_ante_detr.4.6!E83</f>
        <v>1E-3</v>
      </c>
      <c r="M66" s="34"/>
      <c r="N66" s="76"/>
      <c r="O66" s="104">
        <f>[5]T_ante_detr.4.6!F83</f>
        <v>1E-3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[5]T_ante_detr.4.6!C84</f>
        <v>0.03</v>
      </c>
      <c r="G67" s="34"/>
      <c r="H67" s="76"/>
      <c r="I67" s="104">
        <f>[5]T_ante_detr.4.6!D84</f>
        <v>0.03</v>
      </c>
      <c r="J67" s="34"/>
      <c r="K67" s="76"/>
      <c r="L67" s="104">
        <f>[5]T_ante_detr.4.6!E84</f>
        <v>0.03</v>
      </c>
      <c r="M67" s="34"/>
      <c r="N67" s="76"/>
      <c r="O67" s="104">
        <f>[5]T_ante_detr.4.6!F84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[5]T_ante_detr.4.6!C85</f>
        <v>0.02</v>
      </c>
      <c r="G68" s="34"/>
      <c r="H68" s="76"/>
      <c r="I68" s="104">
        <f>[5]T_ante_detr.4.6!D85</f>
        <v>0.02</v>
      </c>
      <c r="J68" s="34"/>
      <c r="K68" s="76"/>
      <c r="L68" s="104">
        <f>[5]T_ante_detr.4.6!E85</f>
        <v>0.02</v>
      </c>
      <c r="M68" s="34"/>
      <c r="N68" s="76"/>
      <c r="O68" s="104">
        <f>[5]T_ante_detr.4.6!F85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[5]T_ante_detr.4.6!C86</f>
        <v>0</v>
      </c>
      <c r="G69" s="34"/>
      <c r="H69" s="76"/>
      <c r="I69" s="104">
        <f>[5]T_ante_detr.4.6!D86</f>
        <v>0</v>
      </c>
      <c r="J69" s="34"/>
      <c r="K69" s="76"/>
      <c r="L69" s="104">
        <f>[5]T_ante_detr.4.6!E86</f>
        <v>0</v>
      </c>
      <c r="M69" s="34"/>
      <c r="N69" s="76"/>
      <c r="O69" s="104">
        <f>[5]T_ante_detr.4.6!F86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[5]T_ante_detr.4.6!C87</f>
        <v>6.6000000000000003E-2</v>
      </c>
      <c r="G70" s="34"/>
      <c r="H70" s="76"/>
      <c r="I70" s="105">
        <f>[5]T_ante_detr.4.6!D87</f>
        <v>6.6000000000000003E-2</v>
      </c>
      <c r="J70" s="34"/>
      <c r="K70" s="76"/>
      <c r="L70" s="105">
        <f>[5]T_ante_detr.4.6!E87</f>
        <v>6.6000000000000003E-2</v>
      </c>
      <c r="M70" s="34"/>
      <c r="N70" s="76"/>
      <c r="O70" s="105">
        <f>[5]T_ante_detr.4.6!F87</f>
        <v>6.6000000000000003E-2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1.0660000000000001</v>
      </c>
      <c r="G71" s="34"/>
      <c r="H71" s="76"/>
      <c r="I71" s="106">
        <f>(1+I70)</f>
        <v>1.0660000000000001</v>
      </c>
      <c r="J71" s="34"/>
      <c r="K71" s="76"/>
      <c r="L71" s="106">
        <f>(1+L70)</f>
        <v>1.0660000000000001</v>
      </c>
      <c r="M71" s="34"/>
      <c r="N71" s="76"/>
      <c r="O71" s="106">
        <f>(1+O70)</f>
        <v>1.0660000000000001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356177.88707586715</v>
      </c>
      <c r="G72" s="34"/>
      <c r="H72" s="76"/>
      <c r="I72" s="108">
        <f>I50</f>
        <v>358526.01056079974</v>
      </c>
      <c r="J72" s="34"/>
      <c r="K72" s="76"/>
      <c r="L72" s="108">
        <f>L50</f>
        <v>362952.27546463977</v>
      </c>
      <c r="M72" s="34"/>
      <c r="N72" s="76"/>
      <c r="O72" s="108">
        <f>O50</f>
        <v>371389.54730368906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[5]T_ante_detr.4.6!C91</f>
        <v>274027.42553728272</v>
      </c>
      <c r="G73" s="34"/>
      <c r="H73" s="76"/>
      <c r="I73" s="110">
        <f>+[5]T_ante_detr.4.6!D91</f>
        <v>239702.83909561107</v>
      </c>
      <c r="J73" s="34"/>
      <c r="K73" s="76"/>
      <c r="L73" s="110">
        <f>+[5]T_ante_detr.4.6!E91</f>
        <v>247587.53130510054</v>
      </c>
      <c r="M73" s="34"/>
      <c r="N73" s="76"/>
      <c r="O73" s="110">
        <f>+[5]T_ante_detr.4.6!F91</f>
        <v>245748.03899674473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[5]T_ante_detr.4.6!C92</f>
        <v>79430.074071978583</v>
      </c>
      <c r="G74" s="34"/>
      <c r="H74" s="76"/>
      <c r="I74" s="110">
        <f>+[5]T_ante_detr.4.6!D92</f>
        <v>116475.04798025606</v>
      </c>
      <c r="J74" s="34"/>
      <c r="K74" s="76"/>
      <c r="L74" s="110">
        <f>+[5]T_ante_detr.4.6!E92</f>
        <v>110938.47925569917</v>
      </c>
      <c r="M74" s="34"/>
      <c r="N74" s="76"/>
      <c r="O74" s="110">
        <f>+[5]T_ante_detr.4.6!F92</f>
        <v>117204.23646789507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353457.49960926129</v>
      </c>
      <c r="G75" s="34"/>
      <c r="H75" s="76"/>
      <c r="I75" s="111">
        <f>+I73+I74</f>
        <v>356177.88707586715</v>
      </c>
      <c r="J75" s="34"/>
      <c r="K75" s="76"/>
      <c r="L75" s="111">
        <f>+L73+L74</f>
        <v>358526.01056079974</v>
      </c>
      <c r="M75" s="34"/>
      <c r="N75" s="76"/>
      <c r="O75" s="111">
        <f>+O73+O74</f>
        <v>362952.27546463977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1.007696505151576</v>
      </c>
      <c r="G76" s="81"/>
      <c r="H76" s="82"/>
      <c r="I76" s="112">
        <f>+I72/I75</f>
        <v>1.0065925582977935</v>
      </c>
      <c r="J76" s="81"/>
      <c r="K76" s="82"/>
      <c r="L76" s="112">
        <f>+L72/L75</f>
        <v>1.0123457288270843</v>
      </c>
      <c r="M76" s="81"/>
      <c r="N76" s="82"/>
      <c r="O76" s="112">
        <f>+O72/O75</f>
        <v>1.0232462293513609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356177.88707586715</v>
      </c>
      <c r="G78" s="73"/>
      <c r="H78" s="73"/>
      <c r="I78" s="115">
        <f>IF(I72&lt;=I75*I71,I72,I75*I71)</f>
        <v>358526.01056079974</v>
      </c>
      <c r="J78" s="73"/>
      <c r="K78" s="73"/>
      <c r="L78" s="115">
        <f>IF(L72&lt;=L75*L71,L72,L75*L71)</f>
        <v>362952.27546463977</v>
      </c>
      <c r="M78" s="73"/>
      <c r="N78" s="73"/>
      <c r="O78" s="115">
        <f>IF(O72&lt;=O75*O71,O72,O75*O71)</f>
        <v>371389.54730368906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[5]T_post_detr.4.6!F102</f>
        <v>216327.11721911398</v>
      </c>
      <c r="E81" s="120">
        <f>[5]T_post_detr.4.6!G102</f>
        <v>23375.7218764971</v>
      </c>
      <c r="F81" s="115">
        <f>IF([5]IN_Rimd!$C$16="ERRORE, LA SOMMA DELLE CELLE DIFFERISCE DAL TOTALE
PER UN IMPORTO PARI A:","ERRORE",D81+E81)</f>
        <v>239702.83909561107</v>
      </c>
      <c r="G81" s="119">
        <f>[5]T_post_detr.4.6!K102</f>
        <v>223494.92360955893</v>
      </c>
      <c r="H81" s="120">
        <f>[5]T_post_detr.4.6!L102</f>
        <v>24092.607695541592</v>
      </c>
      <c r="I81" s="115">
        <f>IF([5]IN_Rimd!$H$16="ERRORE, LA SOMMA DELLE CELLE DIFFERISCE DAL TOTALE
PER UN IMPORTO PARI A:","ERRORE",G81+H81)</f>
        <v>247587.53130510054</v>
      </c>
      <c r="J81" s="119">
        <f>[5]T_post_detr.4.6!P102</f>
        <v>223407.30817885883</v>
      </c>
      <c r="K81" s="120">
        <f>[5]T_post_detr.4.6!Q102</f>
        <v>22340.730817885884</v>
      </c>
      <c r="L81" s="115">
        <f>IF([5]IN_Rimd!$M$16="ERRORE, LA SOMMA DELLE CELLE DIFFERISCE DAL TOTALE
PER UN IMPORTO PARI A:","ERRORE",J81+K81)</f>
        <v>245748.03899674473</v>
      </c>
      <c r="M81" s="119">
        <f>[5]T_post_detr.4.6!U102</f>
        <v>223407.30817885883</v>
      </c>
      <c r="N81" s="120">
        <f>[5]T_post_detr.4.6!V102</f>
        <v>22340.730817885884</v>
      </c>
      <c r="O81" s="115">
        <f>IF([5]IN_Rimd!$R$16="ERRORE, LA SOMMA DELLE CELLE DIFFERISCE DAL TOTALE
PER UN IMPORTO PARI A:","ERRORE",M81+N81)</f>
        <v>245748.03899674473</v>
      </c>
    </row>
    <row r="82" spans="1:52" s="14" customFormat="1" ht="20" customHeight="1" thickBot="1">
      <c r="B82" s="118" t="s">
        <v>74</v>
      </c>
      <c r="D82" s="121">
        <f>[5]T_post_detr.4.6!F103</f>
        <v>69238.678507331337</v>
      </c>
      <c r="E82" s="122">
        <f>[5]T_post_detr.4.6!G103</f>
        <v>47236.369472924729</v>
      </c>
      <c r="F82" s="123">
        <f>IF([5]IN_Rimd!$C$16="ERRORE, LA SOMMA DELLE CELLE DIFFERISCE DAL TOTALE
PER UN IMPORTO PARI A:","ERRORE",D82+E82)</f>
        <v>116475.04798025606</v>
      </c>
      <c r="G82" s="121">
        <f>[5]T_post_detr.4.6!K103</f>
        <v>67281.1370859538</v>
      </c>
      <c r="H82" s="122">
        <f>[5]T_post_detr.4.6!L103</f>
        <v>43657.342169745381</v>
      </c>
      <c r="I82" s="123">
        <f>IF([5]IN_Rimd!$H$16="ERRORE, LA SOMMA DELLE CELLE DIFFERISCE DAL TOTALE
PER UN IMPORTO PARI A:","ERRORE",G82+H82)</f>
        <v>110938.47925569917</v>
      </c>
      <c r="J82" s="121">
        <f>[5]T_post_detr.4.6!P103</f>
        <v>69438.317631131882</v>
      </c>
      <c r="K82" s="122">
        <f>[5]T_post_detr.4.6!Q103</f>
        <v>47765.918836763187</v>
      </c>
      <c r="L82" s="123">
        <f>IF([5]IN_Rimd!$M$16="ERRORE, LA SOMMA DELLE CELLE DIFFERISCE DAL TOTALE
PER UN IMPORTO PARI A:","ERRORE",J82+K82)</f>
        <v>117204.23646789507</v>
      </c>
      <c r="M82" s="121">
        <f>[5]T_post_detr.4.6!U103</f>
        <v>77190.657854131176</v>
      </c>
      <c r="N82" s="122">
        <f>[5]T_post_detr.4.6!V103</f>
        <v>48450.850452813123</v>
      </c>
      <c r="O82" s="123">
        <f>IF([5]IN_Rimd!$R$16="ERRORE, LA SOMMA DELLE CELLE DIFFERISCE DAL TOTALE
PER UN IMPORTO PARI A:","ERRORE",M82+N82)</f>
        <v>125641.50830694431</v>
      </c>
    </row>
    <row r="83" spans="1:52" s="124" customFormat="1" ht="17.25" customHeight="1" thickBot="1">
      <c r="B83" s="125" t="s">
        <v>75</v>
      </c>
      <c r="C83" s="14"/>
      <c r="D83" s="126">
        <f>SUM(D81:D82)</f>
        <v>285565.79572644533</v>
      </c>
      <c r="E83" s="127">
        <f>SUM(E81:E82)</f>
        <v>70612.091349421826</v>
      </c>
      <c r="F83" s="128">
        <f>IF([5]IN_Rimd!$C$16="ERRORE, LA SOMMA DELLE CELLE DIFFERISCE DAL TOTALE
PER UN IMPORTO PARI A:","ERRORE",D83+E83)</f>
        <v>356177.88707586715</v>
      </c>
      <c r="G83" s="126">
        <f>SUM(G81:G82)</f>
        <v>290776.06069551274</v>
      </c>
      <c r="H83" s="127">
        <f>SUM(H81:H82)</f>
        <v>67749.949865286966</v>
      </c>
      <c r="I83" s="128">
        <f>IF([5]IN_Rimd!$H$16="ERRORE, LA SOMMA DELLE CELLE DIFFERISCE DAL TOTALE
PER UN IMPORTO PARI A:","ERRORE",G83+H83)</f>
        <v>358526.01056079974</v>
      </c>
      <c r="J83" s="126">
        <f>SUM(J81:J82)</f>
        <v>292845.62580999068</v>
      </c>
      <c r="K83" s="127">
        <f>SUM(K81:K82)</f>
        <v>70106.649654649067</v>
      </c>
      <c r="L83" s="128">
        <f>IF([5]IN_Rimd!$M$16="ERRORE, LA SOMMA DELLE CELLE DIFFERISCE DAL TOTALE
PER UN IMPORTO PARI A:","ERRORE",J83+K83)</f>
        <v>362952.27546463977</v>
      </c>
      <c r="M83" s="126">
        <f>SUM(M81:M82)</f>
        <v>300597.96603299002</v>
      </c>
      <c r="N83" s="127">
        <f>SUM(N81:N82)</f>
        <v>70791.581270699011</v>
      </c>
      <c r="O83" s="128">
        <f>IF([5]IN_Rimd!$R$16="ERRORE, LA SOMMA DELLE CELLE DIFFERISCE DAL TOTALE
PER UN IMPORTO PARI A:","ERRORE",M83+N83)</f>
        <v>371389.54730368906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'[5]IN_COexp-RC-T'!C62</f>
        <v>0</v>
      </c>
      <c r="G85" s="73"/>
      <c r="H85" s="73"/>
      <c r="I85" s="131">
        <f>'[5]IN_COexp-RC-T'!D62</f>
        <v>0</v>
      </c>
      <c r="J85" s="73"/>
      <c r="K85" s="73"/>
      <c r="L85" s="131">
        <f>'[5]IN_COexp-RC-T'!E62</f>
        <v>0</v>
      </c>
      <c r="M85" s="73"/>
      <c r="N85" s="73"/>
      <c r="O85" s="131">
        <f>'[5]IN_COexp-RC-T'!F62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'[5]IN_COexp-RC-T'!C63</f>
        <v>0</v>
      </c>
      <c r="G86" s="82"/>
      <c r="H86" s="82"/>
      <c r="I86" s="132">
        <f>'[5]IN_COexp-RC-T'!D63</f>
        <v>0</v>
      </c>
      <c r="J86" s="82"/>
      <c r="K86" s="82"/>
      <c r="L86" s="132">
        <f>'[5]IN_COexp-RC-T'!E63</f>
        <v>0</v>
      </c>
      <c r="M86" s="82"/>
      <c r="N86" s="82"/>
      <c r="O86" s="132">
        <f>'[5]IN_COexp-RC-T'!F63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239702.83909561107</v>
      </c>
      <c r="G88" s="72"/>
      <c r="H88" s="73"/>
      <c r="I88" s="136">
        <f>I81-I85</f>
        <v>247587.53130510054</v>
      </c>
      <c r="J88" s="72"/>
      <c r="K88" s="73"/>
      <c r="L88" s="136">
        <f>L81-L85</f>
        <v>245748.03899674473</v>
      </c>
      <c r="M88" s="72"/>
      <c r="N88" s="73"/>
      <c r="O88" s="136">
        <f>O81-O85</f>
        <v>245748.03899674473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116475.04798025606</v>
      </c>
      <c r="G89" s="34"/>
      <c r="H89" s="76"/>
      <c r="I89" s="138">
        <f>I82-I86</f>
        <v>110938.47925569917</v>
      </c>
      <c r="J89" s="34"/>
      <c r="K89" s="76"/>
      <c r="L89" s="138">
        <f>L82-L86</f>
        <v>117204.23646789507</v>
      </c>
      <c r="M89" s="34"/>
      <c r="N89" s="76"/>
      <c r="O89" s="138">
        <f>O82-O86</f>
        <v>125641.50830694431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356177.88707586715</v>
      </c>
      <c r="G90" s="81"/>
      <c r="H90" s="82"/>
      <c r="I90" s="139">
        <f>+I88+I89</f>
        <v>358526.01056079974</v>
      </c>
      <c r="J90" s="81"/>
      <c r="K90" s="82"/>
      <c r="L90" s="139">
        <f>+L88+L89</f>
        <v>362952.27546463977</v>
      </c>
      <c r="M90" s="81"/>
      <c r="N90" s="82"/>
      <c r="O90" s="139">
        <f>+O88+O89</f>
        <v>371389.54730368906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[5]T_post_detr.4.6!F111</f>
        <v>0</v>
      </c>
      <c r="E92" s="143">
        <f>[5]T_post_detr.4.6!G111</f>
        <v>0</v>
      </c>
      <c r="F92" s="144">
        <f>D92+E92</f>
        <v>0</v>
      </c>
      <c r="G92" s="142">
        <f>[5]T_post_detr.4.6!K111</f>
        <v>24432.982351232899</v>
      </c>
      <c r="H92" s="143">
        <f>[5]T_post_detr.4.6!L111</f>
        <v>0</v>
      </c>
      <c r="I92" s="144">
        <f>G92+H92</f>
        <v>24432.982351232899</v>
      </c>
      <c r="J92" s="142">
        <f>[5]T_post_detr.4.6!P111</f>
        <v>24432.982351232899</v>
      </c>
      <c r="K92" s="143">
        <f>[5]T_post_detr.4.6!Q111</f>
        <v>0</v>
      </c>
      <c r="L92" s="144">
        <f>J92+K92</f>
        <v>24432.982351232899</v>
      </c>
      <c r="M92" s="142">
        <f>[5]T_post_detr.4.6!U111</f>
        <v>24432.982351232899</v>
      </c>
      <c r="N92" s="143">
        <f>[5]T_post_detr.4.6!V111</f>
        <v>0</v>
      </c>
      <c r="O92" s="144">
        <f>M92+N92</f>
        <v>24432.982351232899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23" priority="4" operator="containsText" text="ERRORE">
      <formula>NOT(ISERROR(SEARCH("ERRORE",F81)))</formula>
    </cfRule>
  </conditionalFormatting>
  <conditionalFormatting sqref="I81:I83">
    <cfRule type="containsText" dxfId="22" priority="3" operator="containsText" text="ERRORE">
      <formula>NOT(ISERROR(SEARCH("ERRORE",I81)))</formula>
    </cfRule>
  </conditionalFormatting>
  <conditionalFormatting sqref="L81:L83">
    <cfRule type="containsText" dxfId="21" priority="2" operator="containsText" text="ERRORE">
      <formula>NOT(ISERROR(SEARCH("ERRORE",L81)))</formula>
    </cfRule>
  </conditionalFormatting>
  <conditionalFormatting sqref="O81:O83">
    <cfRule type="containsText" dxfId="20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C50" zoomScale="55" zoomScaleNormal="55" zoomScalePageLayoutView="55" workbookViewId="0">
      <selection activeCell="B44" activeCellId="1" sqref="A20:XFD20 A44:XFD44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87</v>
      </c>
      <c r="E4" s="152"/>
      <c r="F4" s="153"/>
      <c r="G4" s="151" t="s">
        <v>87</v>
      </c>
      <c r="H4" s="152"/>
      <c r="I4" s="153"/>
      <c r="J4" s="151" t="s">
        <v>87</v>
      </c>
      <c r="K4" s="152"/>
      <c r="L4" s="153"/>
      <c r="M4" s="151" t="s">
        <v>87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[6]T_post_detr.4.6!F7</f>
        <v>210764.72196780017</v>
      </c>
      <c r="E6" s="22">
        <f>[6]T_post_detr.4.6!G7</f>
        <v>0</v>
      </c>
      <c r="F6" s="23">
        <f>D6+E6</f>
        <v>210764.72196780017</v>
      </c>
      <c r="G6" s="22">
        <f>[6]T_post_detr.4.6!K7</f>
        <v>190089.39214088986</v>
      </c>
      <c r="H6" s="22">
        <f>[6]T_post_detr.4.6!L7</f>
        <v>0</v>
      </c>
      <c r="I6" s="23">
        <f>G6+H6</f>
        <v>190089.39214088986</v>
      </c>
      <c r="J6" s="22">
        <f>[6]T_post_detr.4.6!P7</f>
        <v>190089.39214088986</v>
      </c>
      <c r="K6" s="22">
        <f>[6]T_post_detr.4.6!Q7</f>
        <v>0</v>
      </c>
      <c r="L6" s="23">
        <f>J6+K6</f>
        <v>190089.39214088986</v>
      </c>
      <c r="M6" s="22">
        <f>[6]T_post_detr.4.6!U7</f>
        <v>190089.39214088986</v>
      </c>
      <c r="N6" s="22">
        <f>[6]T_post_detr.4.6!V7</f>
        <v>0</v>
      </c>
      <c r="O6" s="23">
        <f>M6+N6</f>
        <v>190089.39214088986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[6]T_post_detr.4.6!F8</f>
        <v>482994.31013415736</v>
      </c>
      <c r="E7" s="22">
        <f>[6]T_post_detr.4.6!G8</f>
        <v>0</v>
      </c>
      <c r="F7" s="23">
        <f t="shared" ref="F7:F20" si="0">D7+E7</f>
        <v>482994.31013415736</v>
      </c>
      <c r="G7" s="22">
        <f>[6]T_post_detr.4.6!K8</f>
        <v>435990.24018656154</v>
      </c>
      <c r="H7" s="22">
        <f>[6]T_post_detr.4.6!L8</f>
        <v>0</v>
      </c>
      <c r="I7" s="23">
        <f t="shared" ref="I7:I13" si="1">G7+H7</f>
        <v>435990.24018656154</v>
      </c>
      <c r="J7" s="22">
        <f>[6]T_post_detr.4.6!P8</f>
        <v>435990.24018656154</v>
      </c>
      <c r="K7" s="22">
        <f>[6]T_post_detr.4.6!Q8</f>
        <v>0</v>
      </c>
      <c r="L7" s="23">
        <f t="shared" ref="L7:L12" si="2">J7+K7</f>
        <v>435990.24018656154</v>
      </c>
      <c r="M7" s="22">
        <f>[6]T_post_detr.4.6!U8</f>
        <v>435990.24018656154</v>
      </c>
      <c r="N7" s="22">
        <f>[6]T_post_detr.4.6!V8</f>
        <v>0</v>
      </c>
      <c r="O7" s="23">
        <f t="shared" ref="O7:O13" si="3">M7+N7</f>
        <v>435990.24018656154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[6]T_post_detr.4.6!F9</f>
        <v>689111.53745591699</v>
      </c>
      <c r="E8" s="22">
        <f>[6]T_post_detr.4.6!G9</f>
        <v>0</v>
      </c>
      <c r="F8" s="23">
        <f t="shared" si="0"/>
        <v>689111.53745591699</v>
      </c>
      <c r="G8" s="22">
        <f>[6]T_post_detr.4.6!K9</f>
        <v>833157.7341239216</v>
      </c>
      <c r="H8" s="22">
        <f>[6]T_post_detr.4.6!L9</f>
        <v>0</v>
      </c>
      <c r="I8" s="23">
        <f t="shared" si="1"/>
        <v>833157.7341239216</v>
      </c>
      <c r="J8" s="22">
        <f>[6]T_post_detr.4.6!P9</f>
        <v>833157.7341239216</v>
      </c>
      <c r="K8" s="22">
        <f>[6]T_post_detr.4.6!Q9</f>
        <v>0</v>
      </c>
      <c r="L8" s="23">
        <f t="shared" si="2"/>
        <v>833157.7341239216</v>
      </c>
      <c r="M8" s="22">
        <f>[6]T_post_detr.4.6!U9</f>
        <v>833157.7341239216</v>
      </c>
      <c r="N8" s="22">
        <f>[6]T_post_detr.4.6!V9</f>
        <v>0</v>
      </c>
      <c r="O8" s="23">
        <f t="shared" si="3"/>
        <v>833157.7341239216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[6]T_post_detr.4.6!F10</f>
        <v>1079127.6151055405</v>
      </c>
      <c r="E9" s="22">
        <f>[6]T_post_detr.4.6!G10</f>
        <v>0</v>
      </c>
      <c r="F9" s="23">
        <f t="shared" si="0"/>
        <v>1079127.6151055405</v>
      </c>
      <c r="G9" s="22">
        <f>[6]T_post_detr.4.6!K10</f>
        <v>1060362.3854447939</v>
      </c>
      <c r="H9" s="22">
        <f>[6]T_post_detr.4.6!L10</f>
        <v>0</v>
      </c>
      <c r="I9" s="23">
        <f t="shared" si="1"/>
        <v>1060362.3854447939</v>
      </c>
      <c r="J9" s="22">
        <f>[6]T_post_detr.4.6!P10</f>
        <v>1060362.3854447939</v>
      </c>
      <c r="K9" s="22">
        <f>[6]T_post_detr.4.6!Q10</f>
        <v>0</v>
      </c>
      <c r="L9" s="23">
        <f t="shared" si="2"/>
        <v>1060362.3854447939</v>
      </c>
      <c r="M9" s="22">
        <f>[6]T_post_detr.4.6!U10</f>
        <v>1060362.3854447939</v>
      </c>
      <c r="N9" s="22">
        <f>[6]T_post_detr.4.6!V10</f>
        <v>0</v>
      </c>
      <c r="O9" s="23">
        <f t="shared" si="3"/>
        <v>1060362.3854447939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[6]T_post_detr.4.6!F11</f>
        <v>0</v>
      </c>
      <c r="E10" s="22">
        <f>[6]T_post_detr.4.6!G11</f>
        <v>0</v>
      </c>
      <c r="F10" s="23">
        <f t="shared" si="0"/>
        <v>0</v>
      </c>
      <c r="G10" s="22">
        <f>[6]T_post_detr.4.6!K11</f>
        <v>0</v>
      </c>
      <c r="H10" s="22">
        <f>[6]T_post_detr.4.6!L11</f>
        <v>0</v>
      </c>
      <c r="I10" s="23">
        <f t="shared" si="1"/>
        <v>0</v>
      </c>
      <c r="J10" s="22">
        <f>[6]T_post_detr.4.6!P11</f>
        <v>0</v>
      </c>
      <c r="K10" s="22">
        <f>[6]T_post_detr.4.6!Q11</f>
        <v>0</v>
      </c>
      <c r="L10" s="23">
        <f t="shared" si="2"/>
        <v>0</v>
      </c>
      <c r="M10" s="22">
        <f>[6]T_post_detr.4.6!U11</f>
        <v>0</v>
      </c>
      <c r="N10" s="22">
        <f>[6]T_post_detr.4.6!V11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[6]T_post_detr.4.6!F12</f>
        <v>21210.65</v>
      </c>
      <c r="E11" s="22">
        <f>[6]T_post_detr.4.6!G12</f>
        <v>0</v>
      </c>
      <c r="F11" s="23">
        <f t="shared" si="0"/>
        <v>21210.65</v>
      </c>
      <c r="G11" s="22">
        <f>[6]T_post_detr.4.6!K12</f>
        <v>41475.1</v>
      </c>
      <c r="H11" s="22">
        <f>[6]T_post_detr.4.6!L12</f>
        <v>0</v>
      </c>
      <c r="I11" s="23">
        <f t="shared" si="1"/>
        <v>41475.1</v>
      </c>
      <c r="J11" s="22">
        <f>[6]T_post_detr.4.6!P12</f>
        <v>41475.1</v>
      </c>
      <c r="K11" s="22">
        <f>[6]T_post_detr.4.6!Q12</f>
        <v>0</v>
      </c>
      <c r="L11" s="23">
        <f t="shared" si="2"/>
        <v>41475.1</v>
      </c>
      <c r="M11" s="22">
        <f>[6]T_post_detr.4.6!U12</f>
        <v>41475.1</v>
      </c>
      <c r="N11" s="22">
        <f>[6]T_post_detr.4.6!V12</f>
        <v>0</v>
      </c>
      <c r="O11" s="23">
        <f t="shared" si="3"/>
        <v>41475.1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[6]T_post_detr.4.6!F13</f>
        <v>0</v>
      </c>
      <c r="E12" s="22">
        <f>[6]T_post_detr.4.6!G13</f>
        <v>0</v>
      </c>
      <c r="F12" s="23">
        <f t="shared" si="0"/>
        <v>0</v>
      </c>
      <c r="G12" s="22">
        <f>[6]T_post_detr.4.6!K13</f>
        <v>0</v>
      </c>
      <c r="H12" s="22">
        <f>[6]T_post_detr.4.6!L13</f>
        <v>0</v>
      </c>
      <c r="I12" s="23">
        <f t="shared" si="1"/>
        <v>0</v>
      </c>
      <c r="J12" s="22">
        <f>[6]T_post_detr.4.6!P13</f>
        <v>0</v>
      </c>
      <c r="K12" s="22">
        <f>[6]T_post_detr.4.6!Q13</f>
        <v>0</v>
      </c>
      <c r="L12" s="23">
        <f t="shared" si="2"/>
        <v>0</v>
      </c>
      <c r="M12" s="22">
        <f>[6]T_post_detr.4.6!U13</f>
        <v>0</v>
      </c>
      <c r="N12" s="22">
        <f>[6]T_post_detr.4.6!V13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[6]T_post_detr.4.6!$F$15</f>
        <v>271944.16818760813</v>
      </c>
      <c r="E13" s="22">
        <f>[6]T_post_detr.4.6!$G$15</f>
        <v>0</v>
      </c>
      <c r="F13" s="23">
        <f t="shared" si="0"/>
        <v>271944.16818760813</v>
      </c>
      <c r="G13" s="22">
        <f>[6]T_post_detr.4.6!K15</f>
        <v>271672.49569191621</v>
      </c>
      <c r="H13" s="22">
        <f>[6]T_post_detr.4.6!L15</f>
        <v>0</v>
      </c>
      <c r="I13" s="23">
        <f t="shared" si="1"/>
        <v>271672.49569191621</v>
      </c>
      <c r="J13" s="22">
        <f>[6]T_post_detr.4.6!P15</f>
        <v>271672.49569191621</v>
      </c>
      <c r="K13" s="22">
        <f>[6]T_post_detr.4.6!Q15</f>
        <v>0</v>
      </c>
      <c r="L13" s="23">
        <f>J13+K13</f>
        <v>271672.49569191621</v>
      </c>
      <c r="M13" s="22">
        <f>[6]T_post_detr.4.6!U15</f>
        <v>271672.49569191621</v>
      </c>
      <c r="N13" s="22">
        <f>[6]T_post_detr.4.6!V15</f>
        <v>0</v>
      </c>
      <c r="O13" s="23">
        <f t="shared" si="3"/>
        <v>271672.49569191621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22">
        <f>[6]T_post_detr.4.6!$F$14</f>
        <v>0.6</v>
      </c>
      <c r="E14" s="27">
        <f>[6]T_post_detr.4.6!$G$14</f>
        <v>0.6</v>
      </c>
      <c r="F14" s="28">
        <f>IF(D14=E14,D14,"n.d.")</f>
        <v>0.6</v>
      </c>
      <c r="G14" s="27">
        <f>[6]T_post_detr.4.6!K14</f>
        <v>0.6</v>
      </c>
      <c r="H14" s="27">
        <f>[6]T_post_detr.4.6!L14</f>
        <v>0.6</v>
      </c>
      <c r="I14" s="28">
        <f>IF(G14=H14,G14,"n.d.")</f>
        <v>0.6</v>
      </c>
      <c r="J14" s="27">
        <f>[6]T_post_detr.4.6!P14</f>
        <v>0.6</v>
      </c>
      <c r="K14" s="27">
        <f>[6]T_post_detr.4.6!Q14</f>
        <v>0.6</v>
      </c>
      <c r="L14" s="28">
        <f>IF(J14=K14,J14,"n.d.")</f>
        <v>0.6</v>
      </c>
      <c r="M14" s="27">
        <f>[6]T_post_detr.4.6!U14</f>
        <v>0.6</v>
      </c>
      <c r="N14" s="27">
        <f>[6]T_post_detr.4.6!V14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[6]T_post_detr.4.6!$F$16</f>
        <v>163166.50091256486</v>
      </c>
      <c r="E15" s="22">
        <f>[6]T_post_detr.4.6!$G$16</f>
        <v>0</v>
      </c>
      <c r="F15" s="23">
        <f t="shared" si="0"/>
        <v>163166.50091256486</v>
      </c>
      <c r="G15" s="22">
        <f>[6]T_post_detr.4.6!K16</f>
        <v>163003.49741514973</v>
      </c>
      <c r="H15" s="22">
        <f>[6]T_post_detr.4.6!L16</f>
        <v>0</v>
      </c>
      <c r="I15" s="23">
        <f t="shared" ref="I15:I16" si="4">G15+H15</f>
        <v>163003.49741514973</v>
      </c>
      <c r="J15" s="22">
        <f>[6]T_post_detr.4.6!P16</f>
        <v>163003.49741514973</v>
      </c>
      <c r="K15" s="22">
        <f>[6]T_post_detr.4.6!Q16</f>
        <v>0</v>
      </c>
      <c r="L15" s="23">
        <f t="shared" ref="L15:L16" si="5">J15+K15</f>
        <v>163003.49741514973</v>
      </c>
      <c r="M15" s="22">
        <f>[6]T_post_detr.4.6!U16</f>
        <v>163003.49741514973</v>
      </c>
      <c r="N15" s="22">
        <f>[6]T_post_detr.4.6!V16</f>
        <v>0</v>
      </c>
      <c r="O15" s="23">
        <f t="shared" ref="O15:O16" si="6">M15+N15</f>
        <v>163003.49741514973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[6]T_post_detr.4.6!F20</f>
        <v>7372.0977990659994</v>
      </c>
      <c r="E16" s="22">
        <f>[6]T_post_detr.4.6!G20</f>
        <v>0</v>
      </c>
      <c r="F16" s="23">
        <f t="shared" si="0"/>
        <v>7372.0977990659994</v>
      </c>
      <c r="G16" s="22">
        <f>[6]T_post_detr.4.6!K20</f>
        <v>7364.7330660000007</v>
      </c>
      <c r="H16" s="22">
        <f>[6]T_post_detr.4.6!L20</f>
        <v>0</v>
      </c>
      <c r="I16" s="23">
        <f t="shared" si="4"/>
        <v>7364.7330660000007</v>
      </c>
      <c r="J16" s="22">
        <f>[6]T_post_detr.4.6!P20</f>
        <v>7364.7330660000007</v>
      </c>
      <c r="K16" s="22">
        <f>[6]T_post_detr.4.6!Q20</f>
        <v>0</v>
      </c>
      <c r="L16" s="23">
        <f t="shared" si="5"/>
        <v>7364.7330660000007</v>
      </c>
      <c r="M16" s="22">
        <f>[6]T_post_detr.4.6!U20</f>
        <v>7364.7330660000007</v>
      </c>
      <c r="N16" s="22">
        <f>[6]T_post_detr.4.6!V20</f>
        <v>0</v>
      </c>
      <c r="O16" s="23">
        <f t="shared" si="6"/>
        <v>7364.7330660000007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[6]T_post_detr.4.6!F18</f>
        <v>0.1</v>
      </c>
      <c r="E17" s="29">
        <f>[6]T_post_detr.4.6!G18</f>
        <v>0.1</v>
      </c>
      <c r="F17" s="30">
        <f>D17</f>
        <v>0.1</v>
      </c>
      <c r="G17" s="29">
        <f>[6]T_post_detr.4.6!K18</f>
        <v>0.1</v>
      </c>
      <c r="H17" s="29">
        <f>[6]T_post_detr.4.6!L18</f>
        <v>0.1</v>
      </c>
      <c r="I17" s="30">
        <f>G17</f>
        <v>0.1</v>
      </c>
      <c r="J17" s="29">
        <f>[6]T_post_detr.4.6!P18</f>
        <v>0.1</v>
      </c>
      <c r="K17" s="29">
        <f>[6]T_post_detr.4.6!Q18</f>
        <v>0.1</v>
      </c>
      <c r="L17" s="30">
        <f>[6]T_post_detr.4.6!$P$18</f>
        <v>0.1</v>
      </c>
      <c r="M17" s="29">
        <f>[6]T_post_detr.4.6!U18</f>
        <v>0.1</v>
      </c>
      <c r="N17" s="29">
        <f>[6]T_post_detr.4.6!V18</f>
        <v>0.1</v>
      </c>
      <c r="O17" s="30">
        <f>N17</f>
        <v>0.1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[6]T_post_detr.4.6!F19</f>
        <v>0.66</v>
      </c>
      <c r="E18" s="29">
        <f>[6]T_post_detr.4.6!G19</f>
        <v>0.66</v>
      </c>
      <c r="F18" s="31">
        <f>IF(D18=E18,D18,"n.d.")</f>
        <v>0.66</v>
      </c>
      <c r="G18" s="29">
        <f>[6]T_post_detr.4.6!K19</f>
        <v>0.66</v>
      </c>
      <c r="H18" s="29">
        <f>[6]T_post_detr.4.6!L19</f>
        <v>0.66</v>
      </c>
      <c r="I18" s="31">
        <f>IF(G18=H18,G18,"n.d.")</f>
        <v>0.66</v>
      </c>
      <c r="J18" s="29">
        <f>[6]T_post_detr.4.6!P19</f>
        <v>0.66</v>
      </c>
      <c r="K18" s="29">
        <f>[6]T_post_detr.4.6!Q19</f>
        <v>0.66</v>
      </c>
      <c r="L18" s="31">
        <f>IF(J18=K18,J18,"n.d.")</f>
        <v>0.66</v>
      </c>
      <c r="M18" s="29">
        <f>[6]T_post_detr.4.6!U19</f>
        <v>0.66</v>
      </c>
      <c r="N18" s="29">
        <f>[6]T_post_detr.4.6!V19</f>
        <v>0.66</v>
      </c>
      <c r="O18" s="31">
        <f>IF(M18=N18,M18,"n.d.")</f>
        <v>0.66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[6]T_post_detr.4.6!F21</f>
        <v>4865.5845473835598</v>
      </c>
      <c r="E19" s="22">
        <f>[6]T_post_detr.4.6!G21</f>
        <v>0</v>
      </c>
      <c r="F19" s="23">
        <f t="shared" si="0"/>
        <v>4865.5845473835598</v>
      </c>
      <c r="G19" s="22">
        <f>[6]T_post_detr.4.6!K21</f>
        <v>4860.7238235600007</v>
      </c>
      <c r="H19" s="22">
        <f>[6]T_post_detr.4.6!L21</f>
        <v>0</v>
      </c>
      <c r="I19" s="23">
        <f t="shared" ref="I19:I20" si="7">G19+H19</f>
        <v>4860.7238235600007</v>
      </c>
      <c r="J19" s="22">
        <f>[6]T_post_detr.4.6!P21</f>
        <v>4860.7238235600007</v>
      </c>
      <c r="K19" s="22">
        <f>[6]T_post_detr.4.6!Q21</f>
        <v>0</v>
      </c>
      <c r="L19" s="23">
        <f t="shared" ref="L19:L20" si="8">J19+K19</f>
        <v>4860.7238235600007</v>
      </c>
      <c r="M19" s="32">
        <f>[6]T_post_detr.4.6!U21</f>
        <v>4860.7238235600007</v>
      </c>
      <c r="N19" s="33">
        <f>[6]T_post_detr.4.6!V21</f>
        <v>0</v>
      </c>
      <c r="O19" s="23">
        <f t="shared" ref="O19:O20" si="9">M19+N19</f>
        <v>4860.7238235600007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[6]T_post_detr.4.6!$F$32</f>
        <v>48853.228931403006</v>
      </c>
      <c r="E20" s="22">
        <f>[6]T_post_detr.4.6!G32</f>
        <v>0</v>
      </c>
      <c r="F20" s="23">
        <f t="shared" si="0"/>
        <v>48853.228931403006</v>
      </c>
      <c r="G20" s="22">
        <f>[6]T_post_detr.4.6!K32</f>
        <v>48853.228931403006</v>
      </c>
      <c r="H20" s="22">
        <f>[6]T_post_detr.4.6!L32</f>
        <v>0</v>
      </c>
      <c r="I20" s="23">
        <f t="shared" si="7"/>
        <v>48853.228931403006</v>
      </c>
      <c r="J20" s="22">
        <f>[6]T_post_detr.4.6!P32</f>
        <v>20156.126281274097</v>
      </c>
      <c r="K20" s="22">
        <f>[6]T_post_detr.4.6!Q32</f>
        <v>0</v>
      </c>
      <c r="L20" s="23">
        <f t="shared" si="8"/>
        <v>20156.126281274097</v>
      </c>
      <c r="M20" s="22">
        <f>[6]T_post_detr.4.6!U32</f>
        <v>0</v>
      </c>
      <c r="N20" s="22">
        <f>[6]T_post_detr.4.6!V32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[6]T_post_detr.4.6!G33</f>
        <v>236402.99781348693</v>
      </c>
      <c r="F21" s="23">
        <f>E21</f>
        <v>236402.99781348693</v>
      </c>
      <c r="G21" s="34"/>
      <c r="H21" s="22">
        <f>[6]T_post_detr.4.6!L33</f>
        <v>244206.38595888601</v>
      </c>
      <c r="I21" s="23">
        <f>H21</f>
        <v>244206.38595888601</v>
      </c>
      <c r="J21" s="34"/>
      <c r="K21" s="22">
        <f>[6]T_post_detr.4.6!Q33</f>
        <v>241336.67569387314</v>
      </c>
      <c r="L21" s="23">
        <f>K21</f>
        <v>241336.67569387314</v>
      </c>
      <c r="M21" s="34"/>
      <c r="N21" s="22">
        <f>[6]T_post_detr.4.6!V33</f>
        <v>239321.06306574575</v>
      </c>
      <c r="O21" s="23">
        <f>N21</f>
        <v>239321.06306574575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[6]T_post_detr.4.6!K34</f>
        <v>0</v>
      </c>
      <c r="H22" s="22">
        <f>[6]T_post_detr.4.6!L34</f>
        <v>0</v>
      </c>
      <c r="I22" s="36">
        <f t="shared" ref="I22" si="10">G22+H22</f>
        <v>0</v>
      </c>
      <c r="J22" s="22">
        <f>[6]T_post_detr.4.6!P34</f>
        <v>0</v>
      </c>
      <c r="K22" s="22">
        <f>[6]T_post_detr.4.6!Q34</f>
        <v>0</v>
      </c>
      <c r="L22" s="36">
        <f t="shared" ref="L22" si="11">J22+K22</f>
        <v>0</v>
      </c>
      <c r="M22" s="22">
        <f>[6]T_post_detr.4.6!U34</f>
        <v>0</v>
      </c>
      <c r="N22" s="22">
        <f>[6]T_post_detr.4.6!V34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2364029.9781348691</v>
      </c>
      <c r="E23" s="38">
        <f>E6+E7+E8+E9+E10+E11+E12-E15-E19+E20+E21</f>
        <v>236402.99781348693</v>
      </c>
      <c r="F23" s="38">
        <f>D23+E23</f>
        <v>2600432.9759483561</v>
      </c>
      <c r="G23" s="38">
        <f>G6+G7+G8+G9+G10+G11+G12-G15-G19+G20+G22</f>
        <v>2442063.8595888601</v>
      </c>
      <c r="H23" s="38">
        <f>H6+H7+H8+H9+H10+H11+H12-H15-H19+H20+H21+H22</f>
        <v>244206.38595888601</v>
      </c>
      <c r="I23" s="38">
        <f>G23+H23</f>
        <v>2686270.2455477463</v>
      </c>
      <c r="J23" s="38">
        <f>J6+J7+J8+J9+J10+J11+J12-J15-J19+J20+J22</f>
        <v>2413366.7569387313</v>
      </c>
      <c r="K23" s="38">
        <f>K6+K7+K8+K9+K10+K11+K12-K15-K19+K20+K21+K22</f>
        <v>241336.67569387314</v>
      </c>
      <c r="L23" s="38">
        <f>J23+K23</f>
        <v>2654703.4326326046</v>
      </c>
      <c r="M23" s="38">
        <f>M6+M7+M8+M9+M10+M11+M12-M15-M19+M20+M22</f>
        <v>2393210.6306574573</v>
      </c>
      <c r="N23" s="38">
        <f>N6+N7+N8+N9+N10+N11+N12-N15-N19+N20+N21+N22</f>
        <v>239321.06306574575</v>
      </c>
      <c r="O23" s="38">
        <f>M23+N23</f>
        <v>2632531.6937232031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[6]T_post_detr.4.6!F41</f>
        <v>273205.49814557994</v>
      </c>
      <c r="E25" s="44">
        <f>[6]T_post_detr.4.6!G41</f>
        <v>0</v>
      </c>
      <c r="F25" s="45">
        <f t="shared" ref="F25:F49" si="13">D25+E25</f>
        <v>273205.49814557994</v>
      </c>
      <c r="G25" s="44">
        <f>[6]T_post_detr.4.6!K41</f>
        <v>269611.56177435763</v>
      </c>
      <c r="H25" s="44">
        <f>[6]T_post_detr.4.6!L41</f>
        <v>0</v>
      </c>
      <c r="I25" s="45">
        <f t="shared" ref="I25:I33" si="14">G25+H25</f>
        <v>269611.56177435763</v>
      </c>
      <c r="J25" s="44">
        <f>[6]T_post_detr.4.6!P41</f>
        <v>269611.56177435763</v>
      </c>
      <c r="K25" s="44">
        <f>[6]T_post_detr.4.6!Q41</f>
        <v>0</v>
      </c>
      <c r="L25" s="45">
        <f t="shared" ref="L25:L44" si="15">J25+K25</f>
        <v>269611.56177435763</v>
      </c>
      <c r="M25" s="44">
        <f>[6]T_post_detr.4.6!U41</f>
        <v>269611.56177435763</v>
      </c>
      <c r="N25" s="44">
        <f>[6]T_post_detr.4.6!V41</f>
        <v>0</v>
      </c>
      <c r="O25" s="45">
        <f t="shared" ref="O25:O43" si="16">M25+N25</f>
        <v>269611.56177435763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[6]T_post_detr.4.6!F42</f>
        <v>122657.13464003996</v>
      </c>
      <c r="E26" s="22">
        <f>[6]T_post_detr.4.6!G42</f>
        <v>0</v>
      </c>
      <c r="F26" s="36">
        <f t="shared" si="13"/>
        <v>122657.13464003996</v>
      </c>
      <c r="G26" s="22">
        <f>[6]T_post_detr.4.6!K42</f>
        <v>132610.85468735968</v>
      </c>
      <c r="H26" s="22">
        <f>[6]T_post_detr.4.6!L42</f>
        <v>0</v>
      </c>
      <c r="I26" s="36">
        <f t="shared" si="14"/>
        <v>132610.85468735968</v>
      </c>
      <c r="J26" s="22">
        <f>[6]T_post_detr.4.6!P42</f>
        <v>132610.85468735968</v>
      </c>
      <c r="K26" s="22">
        <f>[6]T_post_detr.4.6!Q42</f>
        <v>0</v>
      </c>
      <c r="L26" s="36">
        <f t="shared" si="15"/>
        <v>132610.85468735968</v>
      </c>
      <c r="M26" s="22">
        <f>[6]T_post_detr.4.6!U42</f>
        <v>132610.85468735968</v>
      </c>
      <c r="N26" s="22">
        <f>[6]T_post_detr.4.6!V42</f>
        <v>0</v>
      </c>
      <c r="O26" s="36">
        <f t="shared" si="16"/>
        <v>132610.85468735968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[6]T_post_detr.4.6!F43</f>
        <v>273809.2050493799</v>
      </c>
      <c r="E27" s="47">
        <f>[6]T_post_detr.4.6!G43</f>
        <v>48735.39251030649</v>
      </c>
      <c r="F27" s="48">
        <f t="shared" si="13"/>
        <v>322544.5975596864</v>
      </c>
      <c r="G27" s="47">
        <f>[6]T_post_detr.4.6!K43</f>
        <v>242955.19676931179</v>
      </c>
      <c r="H27" s="47">
        <f>[6]T_post_detr.4.6!L43</f>
        <v>52015.609681719012</v>
      </c>
      <c r="I27" s="48">
        <f t="shared" si="14"/>
        <v>294970.80645103077</v>
      </c>
      <c r="J27" s="47">
        <f>[6]T_post_detr.4.6!P43</f>
        <v>242955.19676931179</v>
      </c>
      <c r="K27" s="47">
        <f>[6]T_post_detr.4.6!Q43</f>
        <v>52015.609681719012</v>
      </c>
      <c r="L27" s="48">
        <f t="shared" si="15"/>
        <v>294970.80645103077</v>
      </c>
      <c r="M27" s="47">
        <f>[6]T_post_detr.4.6!U43</f>
        <v>242955.19676931179</v>
      </c>
      <c r="N27" s="47">
        <f>[6]T_post_detr.4.6!V43</f>
        <v>52015.609681719012</v>
      </c>
      <c r="O27" s="48">
        <f t="shared" si="16"/>
        <v>294970.80645103077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[6]T_post_detr.4.6!F44</f>
        <v>0</v>
      </c>
      <c r="E28" s="47">
        <f>[6]T_post_detr.4.6!G44</f>
        <v>0</v>
      </c>
      <c r="F28" s="48">
        <f t="shared" si="13"/>
        <v>0</v>
      </c>
      <c r="G28" s="47">
        <f>[6]T_post_detr.4.6!K44</f>
        <v>0</v>
      </c>
      <c r="H28" s="47">
        <f>[6]T_post_detr.4.6!L44</f>
        <v>0</v>
      </c>
      <c r="I28" s="48">
        <f t="shared" si="14"/>
        <v>0</v>
      </c>
      <c r="J28" s="47">
        <f>[6]T_post_detr.4.6!P44</f>
        <v>0</v>
      </c>
      <c r="K28" s="47">
        <f>[6]T_post_detr.4.6!Q44</f>
        <v>72973.222206666658</v>
      </c>
      <c r="L28" s="48">
        <f t="shared" si="15"/>
        <v>72973.222206666658</v>
      </c>
      <c r="M28" s="47">
        <f>[6]T_post_detr.4.6!U44</f>
        <v>0</v>
      </c>
      <c r="N28" s="47">
        <f>[6]T_post_detr.4.6!V44</f>
        <v>145946.47887333334</v>
      </c>
      <c r="O28" s="48">
        <f t="shared" si="16"/>
        <v>145946.47887333334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[6]T_post_detr.4.6!F45</f>
        <v>153052.56862896003</v>
      </c>
      <c r="E29" s="47">
        <f>[6]T_post_detr.4.6!G45</f>
        <v>15084.147077999998</v>
      </c>
      <c r="F29" s="48">
        <f t="shared" si="13"/>
        <v>168136.71570696004</v>
      </c>
      <c r="G29" s="47">
        <f>[6]T_post_detr.4.6!K45</f>
        <v>151879.14017634964</v>
      </c>
      <c r="H29" s="47">
        <f>[6]T_post_detr.4.6!L45</f>
        <v>15084.108</v>
      </c>
      <c r="I29" s="48">
        <f t="shared" si="14"/>
        <v>166963.24817634965</v>
      </c>
      <c r="J29" s="47">
        <f>[6]T_post_detr.4.6!P45</f>
        <v>151879.14017634964</v>
      </c>
      <c r="K29" s="47">
        <f>[6]T_post_detr.4.6!Q45</f>
        <v>15084.108</v>
      </c>
      <c r="L29" s="48">
        <f t="shared" si="15"/>
        <v>166963.24817634965</v>
      </c>
      <c r="M29" s="47">
        <f>[6]T_post_detr.4.6!U45</f>
        <v>151879.14017634964</v>
      </c>
      <c r="N29" s="47">
        <f>[6]T_post_detr.4.6!V45</f>
        <v>15084.108</v>
      </c>
      <c r="O29" s="48">
        <f t="shared" si="16"/>
        <v>166963.24817634965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549518.90831837989</v>
      </c>
      <c r="E30" s="51">
        <f>+E26+E27+E28+E29</f>
        <v>63819.539588306492</v>
      </c>
      <c r="F30" s="52">
        <f t="shared" si="13"/>
        <v>613338.44790668634</v>
      </c>
      <c r="G30" s="51">
        <f>+G26+G27+G28+G29</f>
        <v>527445.19163302111</v>
      </c>
      <c r="H30" s="51">
        <f>+H26+H27+H28+H29</f>
        <v>67099.717681719019</v>
      </c>
      <c r="I30" s="52">
        <f t="shared" si="14"/>
        <v>594544.9093147401</v>
      </c>
      <c r="J30" s="51">
        <f>+J26+J27+J28+J29</f>
        <v>527445.19163302111</v>
      </c>
      <c r="K30" s="51">
        <f>+K26+K27+K28+K29</f>
        <v>140072.93988838568</v>
      </c>
      <c r="L30" s="52">
        <f t="shared" si="15"/>
        <v>667518.13152140682</v>
      </c>
      <c r="M30" s="51">
        <f>+M26+M27+M28+M29</f>
        <v>527445.19163302111</v>
      </c>
      <c r="N30" s="51">
        <f>+N26+N27+N28+N29</f>
        <v>213046.19655505236</v>
      </c>
      <c r="O30" s="52">
        <f t="shared" si="16"/>
        <v>740491.38818807341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[6]T_post_detr.4.6!F47</f>
        <v>153634.69678493927</v>
      </c>
      <c r="E31" s="53">
        <f>[6]T_post_detr.4.6!G47</f>
        <v>0</v>
      </c>
      <c r="F31" s="48">
        <f t="shared" si="13"/>
        <v>153634.69678493927</v>
      </c>
      <c r="G31" s="53">
        <f>[6]T_post_detr.4.6!K47</f>
        <v>136588.22584198401</v>
      </c>
      <c r="H31" s="53">
        <f>[6]T_post_detr.4.6!L47</f>
        <v>0</v>
      </c>
      <c r="I31" s="48">
        <f t="shared" si="14"/>
        <v>136588.22584198401</v>
      </c>
      <c r="J31" s="53">
        <f>[6]T_post_detr.4.6!P47</f>
        <v>150756.71494547371</v>
      </c>
      <c r="K31" s="53">
        <f>[6]T_post_detr.4.6!Q47</f>
        <v>0</v>
      </c>
      <c r="L31" s="48">
        <f t="shared" si="15"/>
        <v>150756.71494547371</v>
      </c>
      <c r="M31" s="53">
        <f>[6]T_post_detr.4.6!U47</f>
        <v>208913.02828411601</v>
      </c>
      <c r="N31" s="53">
        <f>[6]T_post_detr.4.6!V47</f>
        <v>0</v>
      </c>
      <c r="O31" s="48">
        <f t="shared" si="16"/>
        <v>208913.02828411601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11525.977792064734</v>
      </c>
      <c r="E32" s="54">
        <f>+E33+E34+E35+E36</f>
        <v>0</v>
      </c>
      <c r="F32" s="48">
        <f t="shared" si="13"/>
        <v>11525.977792064734</v>
      </c>
      <c r="G32" s="54">
        <f>+G33+G34+G35+G36</f>
        <v>11426.441191454029</v>
      </c>
      <c r="H32" s="54">
        <f>+H33+H34+H35+H36</f>
        <v>100000.20199999999</v>
      </c>
      <c r="I32" s="48">
        <f t="shared" si="14"/>
        <v>111426.64319145402</v>
      </c>
      <c r="J32" s="54">
        <f>+J33+J34+J35+J36</f>
        <v>11426.441191454029</v>
      </c>
      <c r="K32" s="54">
        <f>+K33+K34+K35+K36</f>
        <v>200000.20199999999</v>
      </c>
      <c r="L32" s="48">
        <f t="shared" si="15"/>
        <v>211426.64319145403</v>
      </c>
      <c r="M32" s="54">
        <f>+M33+M34+M35+M36</f>
        <v>11426.441191454029</v>
      </c>
      <c r="N32" s="54">
        <f>+N33+N34+N35+N36</f>
        <v>200000.20199999999</v>
      </c>
      <c r="O32" s="48">
        <f t="shared" si="16"/>
        <v>211426.64319145403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[6]T_post_detr.4.6!F49</f>
        <v>0</v>
      </c>
      <c r="E33" s="47">
        <f>[6]T_post_detr.4.6!G49</f>
        <v>0</v>
      </c>
      <c r="F33" s="48">
        <f t="shared" si="13"/>
        <v>0</v>
      </c>
      <c r="G33" s="47">
        <f>[6]T_post_detr.4.6!K49</f>
        <v>0</v>
      </c>
      <c r="H33" s="47">
        <f>[6]T_post_detr.4.6!L49</f>
        <v>0</v>
      </c>
      <c r="I33" s="48">
        <f t="shared" si="14"/>
        <v>0</v>
      </c>
      <c r="J33" s="47">
        <f>[6]T_post_detr.4.6!P49</f>
        <v>0</v>
      </c>
      <c r="K33" s="47">
        <f>[6]T_post_detr.4.6!Q49</f>
        <v>0</v>
      </c>
      <c r="L33" s="48">
        <f t="shared" si="15"/>
        <v>0</v>
      </c>
      <c r="M33" s="47">
        <f>[6]T_post_detr.4.6!U49</f>
        <v>0</v>
      </c>
      <c r="N33" s="47">
        <f>[6]T_post_detr.4.6!V49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[6]T_post_detr.4.6!F50</f>
        <v>966.32258596473594</v>
      </c>
      <c r="E34" s="47">
        <f>[6]T_post_detr.4.6!G50</f>
        <v>0</v>
      </c>
      <c r="F34" s="48">
        <f>D34+E34</f>
        <v>966.32258596473594</v>
      </c>
      <c r="G34" s="47">
        <f>[6]T_post_detr.4.6!K50</f>
        <v>877.33957680000015</v>
      </c>
      <c r="H34" s="47">
        <f>[6]T_post_detr.4.6!L50</f>
        <v>100000.20199999999</v>
      </c>
      <c r="I34" s="48">
        <f>G34+H34</f>
        <v>100877.54157679999</v>
      </c>
      <c r="J34" s="47">
        <f>[6]T_post_detr.4.6!P50</f>
        <v>877.33957680000015</v>
      </c>
      <c r="K34" s="47">
        <f>[6]T_post_detr.4.6!Q50</f>
        <v>200000.20199999999</v>
      </c>
      <c r="L34" s="48">
        <f t="shared" si="15"/>
        <v>200877.54157679999</v>
      </c>
      <c r="M34" s="47">
        <f>[6]T_post_detr.4.6!U50</f>
        <v>877.33957680000015</v>
      </c>
      <c r="N34" s="47">
        <f>[6]T_post_detr.4.6!V50</f>
        <v>200000.20199999999</v>
      </c>
      <c r="O34" s="48">
        <f t="shared" si="16"/>
        <v>200877.54157679999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[6]T_post_detr.4.6!F51</f>
        <v>10559.655206099998</v>
      </c>
      <c r="E35" s="47">
        <f>[6]T_post_detr.4.6!G51</f>
        <v>0</v>
      </c>
      <c r="F35" s="48">
        <f t="shared" si="13"/>
        <v>10559.655206099998</v>
      </c>
      <c r="G35" s="47">
        <f>[6]T_post_detr.4.6!K51</f>
        <v>10549.101614654028</v>
      </c>
      <c r="H35" s="47">
        <f>[6]T_post_detr.4.6!L51</f>
        <v>0</v>
      </c>
      <c r="I35" s="48">
        <f t="shared" ref="I35:I44" si="17">G35+H35</f>
        <v>10549.101614654028</v>
      </c>
      <c r="J35" s="47">
        <f>[6]T_post_detr.4.6!P51</f>
        <v>10549.101614654028</v>
      </c>
      <c r="K35" s="47">
        <f>[6]T_post_detr.4.6!Q51</f>
        <v>0</v>
      </c>
      <c r="L35" s="48">
        <f t="shared" si="15"/>
        <v>10549.101614654028</v>
      </c>
      <c r="M35" s="47">
        <f>[6]T_post_detr.4.6!U51</f>
        <v>10549.101614654028</v>
      </c>
      <c r="N35" s="47">
        <f>[6]T_post_detr.4.6!V51</f>
        <v>0</v>
      </c>
      <c r="O35" s="48">
        <f t="shared" si="16"/>
        <v>10549.101614654028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[6]T_post_detr.4.6!F52</f>
        <v>0</v>
      </c>
      <c r="E36" s="47">
        <f>[6]T_post_detr.4.6!G52</f>
        <v>0</v>
      </c>
      <c r="F36" s="48">
        <f t="shared" si="13"/>
        <v>0</v>
      </c>
      <c r="G36" s="47">
        <f>[6]T_post_detr.4.6!K52</f>
        <v>0</v>
      </c>
      <c r="H36" s="47">
        <f>[6]T_post_detr.4.6!L52</f>
        <v>0</v>
      </c>
      <c r="I36" s="48">
        <f t="shared" si="17"/>
        <v>0</v>
      </c>
      <c r="J36" s="47">
        <f>[6]T_post_detr.4.6!P52</f>
        <v>0</v>
      </c>
      <c r="K36" s="47">
        <f>[6]T_post_detr.4.6!Q52</f>
        <v>0</v>
      </c>
      <c r="L36" s="48">
        <f t="shared" si="15"/>
        <v>0</v>
      </c>
      <c r="M36" s="47">
        <f>[6]T_post_detr.4.6!U52</f>
        <v>0</v>
      </c>
      <c r="N36" s="47">
        <f>[6]T_post_detr.4.6!V52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[6]T_post_detr.4.6!F53</f>
        <v>41865.171470420049</v>
      </c>
      <c r="E37" s="47">
        <f>[6]T_post_detr.4.6!G53</f>
        <v>0</v>
      </c>
      <c r="F37" s="48">
        <f t="shared" si="13"/>
        <v>41865.171470420049</v>
      </c>
      <c r="G37" s="47">
        <f>[6]T_post_detr.4.6!K53</f>
        <v>33146.301577422782</v>
      </c>
      <c r="H37" s="47">
        <f>[6]T_post_detr.4.6!L53</f>
        <v>0</v>
      </c>
      <c r="I37" s="48">
        <f t="shared" si="17"/>
        <v>33146.301577422782</v>
      </c>
      <c r="J37" s="47">
        <f>[6]T_post_detr.4.6!P53</f>
        <v>43629.071312670872</v>
      </c>
      <c r="K37" s="47">
        <f>[6]T_post_detr.4.6!Q53</f>
        <v>0</v>
      </c>
      <c r="L37" s="48">
        <f t="shared" si="15"/>
        <v>43629.071312670872</v>
      </c>
      <c r="M37" s="47">
        <f>[6]T_post_detr.4.6!U53</f>
        <v>74062.906754245138</v>
      </c>
      <c r="N37" s="47">
        <f>[6]T_post_detr.4.6!V53</f>
        <v>0</v>
      </c>
      <c r="O37" s="48">
        <f t="shared" si="16"/>
        <v>74062.906754245138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[6]T_post_detr.4.6!F54</f>
        <v>0</v>
      </c>
      <c r="E38" s="47">
        <f>[6]T_post_detr.4.6!G54</f>
        <v>0</v>
      </c>
      <c r="F38" s="48">
        <f t="shared" si="13"/>
        <v>0</v>
      </c>
      <c r="G38" s="47">
        <f>[6]T_post_detr.4.6!K54</f>
        <v>0</v>
      </c>
      <c r="H38" s="47">
        <f>[6]T_post_detr.4.6!L54</f>
        <v>0</v>
      </c>
      <c r="I38" s="48">
        <f t="shared" si="17"/>
        <v>0</v>
      </c>
      <c r="J38" s="47">
        <f>[6]T_post_detr.4.6!P54</f>
        <v>0</v>
      </c>
      <c r="K38" s="47">
        <f>[6]T_post_detr.4.6!Q54</f>
        <v>0</v>
      </c>
      <c r="L38" s="48">
        <f t="shared" si="15"/>
        <v>0</v>
      </c>
      <c r="M38" s="47">
        <f>[6]T_post_detr.4.6!U54</f>
        <v>0</v>
      </c>
      <c r="N38" s="47">
        <f>[6]T_post_detr.4.6!V54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[6]T_post_detr.4.6!F55</f>
        <v>0</v>
      </c>
      <c r="E39" s="56">
        <f>[6]T_post_detr.4.6!G55</f>
        <v>0</v>
      </c>
      <c r="F39" s="48">
        <f t="shared" si="13"/>
        <v>0</v>
      </c>
      <c r="G39" s="56">
        <f>[6]T_post_detr.4.6!K55</f>
        <v>0</v>
      </c>
      <c r="H39" s="56">
        <f>[6]T_post_detr.4.6!L55</f>
        <v>0</v>
      </c>
      <c r="I39" s="48">
        <f t="shared" si="17"/>
        <v>0</v>
      </c>
      <c r="J39" s="56">
        <f>[6]T_post_detr.4.6!P55</f>
        <v>0</v>
      </c>
      <c r="K39" s="56">
        <f>[6]T_post_detr.4.6!Q55</f>
        <v>0</v>
      </c>
      <c r="L39" s="48">
        <f t="shared" si="15"/>
        <v>0</v>
      </c>
      <c r="M39" s="56">
        <f>[6]T_post_detr.4.6!U55</f>
        <v>0</v>
      </c>
      <c r="N39" s="56">
        <f>[6]T_post_detr.4.6!V55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207025.84604742404</v>
      </c>
      <c r="E40" s="51">
        <f>E38+E37+E32+E31+E39</f>
        <v>0</v>
      </c>
      <c r="F40" s="52">
        <f t="shared" si="13"/>
        <v>207025.84604742404</v>
      </c>
      <c r="G40" s="51">
        <f>G38+G37+G32+G31+G39</f>
        <v>181160.96861086081</v>
      </c>
      <c r="H40" s="51">
        <f>H38+H37+H32+H31+H39</f>
        <v>100000.20199999999</v>
      </c>
      <c r="I40" s="52">
        <f t="shared" si="17"/>
        <v>281161.17061086081</v>
      </c>
      <c r="J40" s="51">
        <f>J38+J37+J32+J31+J39</f>
        <v>205812.22744959861</v>
      </c>
      <c r="K40" s="51">
        <f>K38+K37+K32+K31+K39</f>
        <v>200000.20199999999</v>
      </c>
      <c r="L40" s="52">
        <f t="shared" si="15"/>
        <v>405812.4294495986</v>
      </c>
      <c r="M40" s="51">
        <f>M38+M37+M32+M31+M39</f>
        <v>294402.37622981519</v>
      </c>
      <c r="N40" s="51">
        <f>N38+N37+N32+N31+N39</f>
        <v>200000.20199999999</v>
      </c>
      <c r="O40" s="52">
        <f t="shared" si="16"/>
        <v>494402.57822981518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[6]T_post_detr.4.6!F57</f>
        <v>0</v>
      </c>
      <c r="E41" s="22">
        <f>[6]T_post_detr.4.6!G57</f>
        <v>0</v>
      </c>
      <c r="F41" s="36">
        <f t="shared" si="13"/>
        <v>0</v>
      </c>
      <c r="G41" s="22">
        <f>[6]T_post_detr.4.6!K57</f>
        <v>0</v>
      </c>
      <c r="H41" s="22">
        <f>[6]T_post_detr.4.6!L57</f>
        <v>0</v>
      </c>
      <c r="I41" s="36">
        <f t="shared" si="17"/>
        <v>0</v>
      </c>
      <c r="J41" s="22">
        <f>[6]T_post_detr.4.6!P57</f>
        <v>0</v>
      </c>
      <c r="K41" s="22">
        <f>[6]T_post_detr.4.6!Q57</f>
        <v>0</v>
      </c>
      <c r="L41" s="36">
        <f t="shared" si="15"/>
        <v>0</v>
      </c>
      <c r="M41" s="22">
        <f>[6]T_post_detr.4.6!U57</f>
        <v>0</v>
      </c>
      <c r="N41" s="22">
        <f>[6]T_post_detr.4.6!V57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[6]T_post_detr.4.6!F58</f>
        <v>19050.16</v>
      </c>
      <c r="E42" s="22">
        <f>[6]T_post_detr.4.6!G58</f>
        <v>0</v>
      </c>
      <c r="F42" s="36">
        <f t="shared" si="13"/>
        <v>19050.16</v>
      </c>
      <c r="G42" s="22">
        <f>[6]T_post_detr.4.6!K58</f>
        <v>40812.76</v>
      </c>
      <c r="H42" s="22">
        <f>[6]T_post_detr.4.6!L58</f>
        <v>0</v>
      </c>
      <c r="I42" s="36">
        <f t="shared" si="17"/>
        <v>40812.76</v>
      </c>
      <c r="J42" s="22">
        <f>[6]T_post_detr.4.6!P58</f>
        <v>40812.76</v>
      </c>
      <c r="K42" s="22">
        <f>[6]T_post_detr.4.6!Q58</f>
        <v>0</v>
      </c>
      <c r="L42" s="36">
        <f t="shared" si="15"/>
        <v>40812.76</v>
      </c>
      <c r="M42" s="22">
        <f>[6]T_post_detr.4.6!U58</f>
        <v>40812.76</v>
      </c>
      <c r="N42" s="22">
        <f>[6]T_post_detr.4.6!V58</f>
        <v>0</v>
      </c>
      <c r="O42" s="36">
        <f t="shared" si="16"/>
        <v>40812.76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[6]T_post_detr.4.6!F59</f>
        <v>0</v>
      </c>
      <c r="E43" s="57">
        <f>[6]T_post_detr.4.6!G59</f>
        <v>0</v>
      </c>
      <c r="F43" s="36">
        <f t="shared" si="13"/>
        <v>0</v>
      </c>
      <c r="G43" s="57">
        <f>[6]T_post_detr.4.6!K59</f>
        <v>0</v>
      </c>
      <c r="H43" s="57">
        <f>[6]T_post_detr.4.6!L59</f>
        <v>0</v>
      </c>
      <c r="I43" s="36">
        <f t="shared" si="17"/>
        <v>0</v>
      </c>
      <c r="J43" s="57">
        <f>[6]T_post_detr.4.6!P59</f>
        <v>0</v>
      </c>
      <c r="K43" s="57">
        <f>[6]T_post_detr.4.6!Q59</f>
        <v>0</v>
      </c>
      <c r="L43" s="36">
        <f t="shared" si="15"/>
        <v>0</v>
      </c>
      <c r="M43" s="57">
        <f>[6]T_post_detr.4.6!U59</f>
        <v>0</v>
      </c>
      <c r="N43" s="57">
        <f>[6]T_post_detr.4.6!V59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[6]T_post_detr.4.6!F67</f>
        <v>-58.999999999097781</v>
      </c>
      <c r="E44" s="57">
        <f>[6]T_post_detr.4.6!G67</f>
        <v>0</v>
      </c>
      <c r="F44" s="36">
        <f t="shared" si="13"/>
        <v>-58.999999999097781</v>
      </c>
      <c r="G44" s="57">
        <f>[6]T_post_detr.4.6!K67</f>
        <v>0</v>
      </c>
      <c r="H44" s="57">
        <f>[6]T_post_detr.4.6!L67</f>
        <v>0</v>
      </c>
      <c r="I44" s="36">
        <f t="shared" si="17"/>
        <v>0</v>
      </c>
      <c r="J44" s="57">
        <f>[6]T_post_detr.4.6!P67</f>
        <v>0</v>
      </c>
      <c r="K44" s="57">
        <f>[6]T_post_detr.4.6!Q67</f>
        <v>0</v>
      </c>
      <c r="L44" s="36">
        <f t="shared" si="15"/>
        <v>0</v>
      </c>
      <c r="M44" s="57">
        <f>[6]T_post_detr.4.6!U67</f>
        <v>0</v>
      </c>
      <c r="N44" s="57">
        <f>[6]T_post_detr.4.6!V67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[6]T_post_detr.4.6!G68</f>
        <v>104874.14125113848</v>
      </c>
      <c r="F45" s="36">
        <f>E45</f>
        <v>104874.14125113848</v>
      </c>
      <c r="G45" s="34"/>
      <c r="H45" s="57">
        <f>[6]T_post_detr.4.6!L68</f>
        <v>101903.04820182396</v>
      </c>
      <c r="I45" s="36">
        <f>H45</f>
        <v>101903.04820182396</v>
      </c>
      <c r="J45" s="34"/>
      <c r="K45" s="57">
        <f>[6]T_post_detr.4.6!Q68</f>
        <v>104368.17408569774</v>
      </c>
      <c r="L45" s="36">
        <f>K45</f>
        <v>104368.17408569774</v>
      </c>
      <c r="M45" s="34"/>
      <c r="N45" s="57">
        <f>[6]T_post_detr.4.6!V68</f>
        <v>113227.1889637194</v>
      </c>
      <c r="O45" s="36">
        <f>N45</f>
        <v>113227.1889637194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[6]T_post_detr.4.6!K69</f>
        <v>0</v>
      </c>
      <c r="H46" s="22">
        <f>[6]T_post_detr.4.6!L69</f>
        <v>0</v>
      </c>
      <c r="I46" s="36">
        <f t="shared" ref="I46" si="18">G46+H46</f>
        <v>0</v>
      </c>
      <c r="J46" s="22">
        <f>[6]T_post_detr.4.6!P69</f>
        <v>0</v>
      </c>
      <c r="K46" s="22">
        <f>[6]T_post_detr.4.6!Q69</f>
        <v>0</v>
      </c>
      <c r="L46" s="36">
        <f t="shared" ref="L46" si="19">J46+K46</f>
        <v>0</v>
      </c>
      <c r="M46" s="22">
        <f>[6]T_post_detr.4.6!U69</f>
        <v>0</v>
      </c>
      <c r="N46" s="22">
        <f>[6]T_post_detr.4.6!V69</f>
        <v>0</v>
      </c>
      <c r="O46" s="36">
        <f t="shared" ref="O46" si="20">M46+N46</f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1048741.4125113848</v>
      </c>
      <c r="E47" s="59">
        <f>E25+E30+E40+E41+E42+E43+E44+E45</f>
        <v>168693.68083944498</v>
      </c>
      <c r="F47" s="60">
        <f>D47+E47</f>
        <v>1217435.0933508298</v>
      </c>
      <c r="G47" s="59">
        <f>G25+G30+G40+G41+G42+G43+G44+G46</f>
        <v>1019030.4820182396</v>
      </c>
      <c r="H47" s="59">
        <f>H25+H30+H40+H41+H42+H43+H44+H45+H46</f>
        <v>269002.96788354299</v>
      </c>
      <c r="I47" s="60">
        <f>G47+H47</f>
        <v>1288033.4499017824</v>
      </c>
      <c r="J47" s="59">
        <f>J25+J30+J40+J41+J42+J43+J44+J46</f>
        <v>1043681.7408569773</v>
      </c>
      <c r="K47" s="59">
        <f>K25+K30+K40+K41+K42+K43+K44+K45+K46</f>
        <v>444441.31597408338</v>
      </c>
      <c r="L47" s="60">
        <f>J47+K47</f>
        <v>1488123.0568310607</v>
      </c>
      <c r="M47" s="59">
        <f>M25+M30+M40+M41+M42+M43+M44+M46</f>
        <v>1132271.8896371939</v>
      </c>
      <c r="N47" s="59">
        <f>N25+N30+N40+N41+N42+N43+N44+N45+N46</f>
        <v>526273.58751877176</v>
      </c>
      <c r="O47" s="60">
        <f>M47+N47</f>
        <v>1658545.4771559658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[6]T_ante_detr.4.6!F74</f>
        <v>3412771.3906462537</v>
      </c>
      <c r="E49" s="65">
        <f>[6]T_ante_detr.4.6!G74</f>
        <v>583600.00280006789</v>
      </c>
      <c r="F49" s="65">
        <f t="shared" si="13"/>
        <v>3996371.3934463216</v>
      </c>
      <c r="G49" s="65">
        <f>[6]T_ante_detr.4.6!K74</f>
        <v>3461094.3416070994</v>
      </c>
      <c r="H49" s="65">
        <f>[6]T_ante_detr.4.6!L74</f>
        <v>1010632.413529565</v>
      </c>
      <c r="I49" s="65">
        <f t="shared" ref="I49" si="21">G49+H49</f>
        <v>4471726.755136664</v>
      </c>
      <c r="J49" s="65">
        <f>[6]T_ante_detr.4.6!P74</f>
        <v>3457048.4977957085</v>
      </c>
      <c r="K49" s="65">
        <f>[6]T_ante_detr.4.6!Q74</f>
        <v>880880.85133580747</v>
      </c>
      <c r="L49" s="65">
        <f t="shared" ref="L49" si="22">J49+K49</f>
        <v>4337929.3491315162</v>
      </c>
      <c r="M49" s="65">
        <f>[6]T_ante_detr.4.6!U74</f>
        <v>3525482.5202946514</v>
      </c>
      <c r="N49" s="65">
        <f>[6]T_ante_detr.4.6!V74</f>
        <v>838567.90725118411</v>
      </c>
      <c r="O49" s="65">
        <f t="shared" ref="O49" si="23">M49+N49</f>
        <v>4364050.4275458353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3412771.3906462537</v>
      </c>
      <c r="E50" s="59">
        <f t="shared" si="24"/>
        <v>405096.67865293194</v>
      </c>
      <c r="F50" s="59">
        <f t="shared" si="24"/>
        <v>3817868.0692991856</v>
      </c>
      <c r="G50" s="59">
        <f t="shared" si="24"/>
        <v>3461094.3416070994</v>
      </c>
      <c r="H50" s="59">
        <f t="shared" si="24"/>
        <v>513209.353842429</v>
      </c>
      <c r="I50" s="59">
        <f t="shared" si="24"/>
        <v>3974303.6954495288</v>
      </c>
      <c r="J50" s="59">
        <f t="shared" si="24"/>
        <v>3457048.4977957085</v>
      </c>
      <c r="K50" s="59">
        <f t="shared" si="24"/>
        <v>685777.99166795658</v>
      </c>
      <c r="L50" s="59">
        <f t="shared" si="24"/>
        <v>4142826.4894636655</v>
      </c>
      <c r="M50" s="59">
        <f t="shared" si="24"/>
        <v>3525482.5202946514</v>
      </c>
      <c r="N50" s="59">
        <f t="shared" si="24"/>
        <v>765594.65058451751</v>
      </c>
      <c r="O50" s="59">
        <f t="shared" si="24"/>
        <v>4291077.1708791684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[6]IN_Par_22!$F$44</f>
        <v>0.77700000000000002</v>
      </c>
      <c r="G53" s="72"/>
      <c r="H53" s="73"/>
      <c r="I53" s="74">
        <f>'[6]IN_Par_23-24-25'!$F$45</f>
        <v>0.77700000000000002</v>
      </c>
      <c r="J53" s="72"/>
      <c r="K53" s="73"/>
      <c r="L53" s="74">
        <f>'[6]IN_Par_23-24-25'!$Q$45</f>
        <v>0.77700000000000002</v>
      </c>
      <c r="M53" s="72"/>
      <c r="N53" s="73"/>
      <c r="O53" s="74">
        <f>'[6]IN_Par_23-24-25'!$AB$45</f>
        <v>0.77700000000000002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[6]IN_Par_22!$E$85</f>
        <v>11454.912</v>
      </c>
      <c r="G54" s="34"/>
      <c r="H54" s="76"/>
      <c r="I54" s="77">
        <f>+'[6]IN_Par_23-24-25'!E86</f>
        <v>11454.912</v>
      </c>
      <c r="J54" s="34"/>
      <c r="K54" s="76"/>
      <c r="L54" s="77">
        <f>+'[6]IN_Par_23-24-25'!P86</f>
        <v>11454.912</v>
      </c>
      <c r="M54" s="34"/>
      <c r="N54" s="76"/>
      <c r="O54" s="77">
        <f>+'[6]IN_Par_23-24-25'!AA86</f>
        <v>11454.912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+[6]IN_Par_22!E86</f>
        <v>31.641553441759505</v>
      </c>
      <c r="G55" s="34"/>
      <c r="H55" s="76"/>
      <c r="I55" s="78">
        <f>+'[6]IN_Par_23-24-25'!E87</f>
        <v>31.4933821920295</v>
      </c>
      <c r="J55" s="34"/>
      <c r="K55" s="76"/>
      <c r="L55" s="78">
        <f>+'[6]IN_Par_23-24-25'!P87</f>
        <v>33.329527710899796</v>
      </c>
      <c r="M55" s="34"/>
      <c r="N55" s="76"/>
      <c r="O55" s="78">
        <f>+'[6]IN_Par_23-24-25'!AA87</f>
        <v>34.695191856991386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+[6]IN_Par_22!E87</f>
        <v>32.635792948630034</v>
      </c>
      <c r="G56" s="81"/>
      <c r="H56" s="82"/>
      <c r="I56" s="78">
        <f>+'[6]IN_Par_23-24-25'!E88</f>
        <v>32.635792948630034</v>
      </c>
      <c r="J56" s="81"/>
      <c r="K56" s="82"/>
      <c r="L56" s="78">
        <f>+'[6]IN_Par_23-24-25'!P88</f>
        <v>32.635792948630034</v>
      </c>
      <c r="M56" s="81"/>
      <c r="N56" s="82"/>
      <c r="O56" s="78">
        <f>+'[6]IN_Par_23-24-25'!AA88</f>
        <v>32.635792948630034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[6]IN_Par_22!$E$57</f>
        <v>-0.11499999999999999</v>
      </c>
      <c r="G59" s="87"/>
      <c r="H59" s="73"/>
      <c r="I59" s="86">
        <f>+'[6]IN_Par_23-24-25'!E58</f>
        <v>-0.11499999999999999</v>
      </c>
      <c r="J59" s="72"/>
      <c r="K59" s="73"/>
      <c r="L59" s="88">
        <f>+'[6]IN_Par_23-24-25'!P58</f>
        <v>-0.11499999999999999</v>
      </c>
      <c r="M59" s="72"/>
      <c r="N59" s="73"/>
      <c r="O59" s="88">
        <f>+'[6]IN_Par_23-24-25'!AA58</f>
        <v>-0.11499999999999999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[6]IN_Par_22!$E$58</f>
        <v>-2.6445001569451176E-3</v>
      </c>
      <c r="G60" s="90"/>
      <c r="H60" s="76"/>
      <c r="I60" s="89">
        <f>+'[6]IN_Par_23-24-25'!E59</f>
        <v>-2.6445001569451176E-3</v>
      </c>
      <c r="J60" s="34"/>
      <c r="K60" s="91"/>
      <c r="L60" s="89">
        <f>+'[6]IN_Par_23-24-25'!P59</f>
        <v>-2.6445001569451176E-3</v>
      </c>
      <c r="M60" s="34"/>
      <c r="N60" s="76"/>
      <c r="O60" s="89">
        <f>+'[6]IN_Par_23-24-25'!AA59</f>
        <v>-2.6445001569451176E-3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-0.11764450015694511</v>
      </c>
      <c r="G61" s="90"/>
      <c r="H61" s="76"/>
      <c r="I61" s="92">
        <f>SUM(I59:I60)</f>
        <v>-0.11764450015694511</v>
      </c>
      <c r="J61" s="34"/>
      <c r="K61" s="76"/>
      <c r="L61" s="93">
        <f>SUM(L59:L60)</f>
        <v>-0.11764450015694511</v>
      </c>
      <c r="M61" s="34"/>
      <c r="N61" s="76"/>
      <c r="O61" s="92">
        <f>SUM(O59:O60)</f>
        <v>-0.11764450015694511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0.88235549984305495</v>
      </c>
      <c r="G62" s="95"/>
      <c r="H62" s="82"/>
      <c r="I62" s="94">
        <f>1+I61</f>
        <v>0.88235549984305495</v>
      </c>
      <c r="J62" s="81"/>
      <c r="K62" s="82"/>
      <c r="L62" s="94">
        <f>1+L61</f>
        <v>0.88235549984305495</v>
      </c>
      <c r="M62" s="81"/>
      <c r="N62" s="82"/>
      <c r="O62" s="94">
        <f>1+O61</f>
        <v>0.88235549984305495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[6]T_ante_detr.4.6!C82</f>
        <v>1.7000000000000001E-2</v>
      </c>
      <c r="G65" s="72"/>
      <c r="H65" s="73"/>
      <c r="I65" s="102">
        <f>[6]T_ante_detr.4.6!D82</f>
        <v>1.7000000000000001E-2</v>
      </c>
      <c r="J65" s="72"/>
      <c r="K65" s="73"/>
      <c r="L65" s="102">
        <f>[6]T_ante_detr.4.6!E82</f>
        <v>1.7000000000000001E-2</v>
      </c>
      <c r="M65" s="72"/>
      <c r="N65" s="73"/>
      <c r="O65" s="102">
        <f>[6]T_ante_detr.4.6!F82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[6]T_ante_detr.4.6!C83</f>
        <v>1E-3</v>
      </c>
      <c r="G66" s="34"/>
      <c r="H66" s="76"/>
      <c r="I66" s="104">
        <f>[6]T_ante_detr.4.6!D83</f>
        <v>2E-3</v>
      </c>
      <c r="J66" s="34"/>
      <c r="K66" s="76"/>
      <c r="L66" s="104">
        <f>[6]T_ante_detr.4.6!E83</f>
        <v>2E-3</v>
      </c>
      <c r="M66" s="34"/>
      <c r="N66" s="76"/>
      <c r="O66" s="104">
        <f>[6]T_ante_detr.4.6!F83</f>
        <v>2E-3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[6]T_ante_detr.4.6!C84</f>
        <v>0.03</v>
      </c>
      <c r="G67" s="34"/>
      <c r="H67" s="76"/>
      <c r="I67" s="104">
        <f>[6]T_ante_detr.4.6!D84</f>
        <v>0.03</v>
      </c>
      <c r="J67" s="34"/>
      <c r="K67" s="76"/>
      <c r="L67" s="104">
        <f>[6]T_ante_detr.4.6!E84</f>
        <v>0.03</v>
      </c>
      <c r="M67" s="34"/>
      <c r="N67" s="76"/>
      <c r="O67" s="104">
        <f>[6]T_ante_detr.4.6!F84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[6]T_ante_detr.4.6!C85</f>
        <v>0.02</v>
      </c>
      <c r="G68" s="34"/>
      <c r="H68" s="76"/>
      <c r="I68" s="104">
        <f>[6]T_ante_detr.4.6!D85</f>
        <v>0.02</v>
      </c>
      <c r="J68" s="34"/>
      <c r="K68" s="76"/>
      <c r="L68" s="104">
        <f>[6]T_ante_detr.4.6!E85</f>
        <v>0.02</v>
      </c>
      <c r="M68" s="34"/>
      <c r="N68" s="76"/>
      <c r="O68" s="104">
        <f>[6]T_ante_detr.4.6!F85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[6]T_ante_detr.4.6!C86</f>
        <v>0</v>
      </c>
      <c r="G69" s="34"/>
      <c r="H69" s="76"/>
      <c r="I69" s="104">
        <f>[6]T_ante_detr.4.6!D86</f>
        <v>0</v>
      </c>
      <c r="J69" s="34"/>
      <c r="K69" s="76"/>
      <c r="L69" s="104">
        <f>[6]T_ante_detr.4.6!E86</f>
        <v>0</v>
      </c>
      <c r="M69" s="34"/>
      <c r="N69" s="76"/>
      <c r="O69" s="104">
        <f>[6]T_ante_detr.4.6!F86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[6]T_ante_detr.4.6!C87</f>
        <v>6.6000000000000003E-2</v>
      </c>
      <c r="G70" s="34"/>
      <c r="H70" s="76"/>
      <c r="I70" s="105">
        <f>[6]T_ante_detr.4.6!D87</f>
        <v>6.5000000000000002E-2</v>
      </c>
      <c r="J70" s="34"/>
      <c r="K70" s="76"/>
      <c r="L70" s="105">
        <f>[6]T_ante_detr.4.6!E87</f>
        <v>6.5000000000000002E-2</v>
      </c>
      <c r="M70" s="34"/>
      <c r="N70" s="76"/>
      <c r="O70" s="105">
        <f>[6]T_ante_detr.4.6!F87</f>
        <v>6.5000000000000002E-2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1.0660000000000001</v>
      </c>
      <c r="G71" s="34"/>
      <c r="H71" s="76"/>
      <c r="I71" s="106">
        <f>(1+I70)</f>
        <v>1.0649999999999999</v>
      </c>
      <c r="J71" s="34"/>
      <c r="K71" s="76"/>
      <c r="L71" s="106">
        <f>(1+L70)</f>
        <v>1.0649999999999999</v>
      </c>
      <c r="M71" s="34"/>
      <c r="N71" s="76"/>
      <c r="O71" s="106">
        <f>(1+O70)</f>
        <v>1.0649999999999999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3817868.0692991856</v>
      </c>
      <c r="G72" s="34"/>
      <c r="H72" s="76"/>
      <c r="I72" s="108">
        <f>I50</f>
        <v>3974303.6954495288</v>
      </c>
      <c r="J72" s="34"/>
      <c r="K72" s="76"/>
      <c r="L72" s="108">
        <f>L50</f>
        <v>4142826.4894636655</v>
      </c>
      <c r="M72" s="34"/>
      <c r="N72" s="76"/>
      <c r="O72" s="108">
        <f>O50</f>
        <v>4291077.1708791684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[6]T_ante_detr.4.6!C91</f>
        <v>2519374.3987847101</v>
      </c>
      <c r="G73" s="34"/>
      <c r="H73" s="76"/>
      <c r="I73" s="110">
        <f>+[6]T_ante_detr.4.6!D91</f>
        <v>2600432.9759483561</v>
      </c>
      <c r="J73" s="34"/>
      <c r="K73" s="76"/>
      <c r="L73" s="110">
        <f>+[6]T_ante_detr.4.6!E91</f>
        <v>2686270.2455477463</v>
      </c>
      <c r="M73" s="34"/>
      <c r="N73" s="76"/>
      <c r="O73" s="110">
        <f>+[6]T_ante_detr.4.6!F91</f>
        <v>2654703.4326326046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[6]T_ante_detr.4.6!C92</f>
        <v>1088164.8171359401</v>
      </c>
      <c r="G74" s="34"/>
      <c r="H74" s="76"/>
      <c r="I74" s="110">
        <f>+[6]T_ante_detr.4.6!D92</f>
        <v>1217435.0933508298</v>
      </c>
      <c r="J74" s="34"/>
      <c r="K74" s="76"/>
      <c r="L74" s="110">
        <f>+[6]T_ante_detr.4.6!E92</f>
        <v>1288033.4499017824</v>
      </c>
      <c r="M74" s="34"/>
      <c r="N74" s="76"/>
      <c r="O74" s="110">
        <f>+[6]T_ante_detr.4.6!F92</f>
        <v>1488123.0568310607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3607539.2159206504</v>
      </c>
      <c r="G75" s="34"/>
      <c r="H75" s="76"/>
      <c r="I75" s="111">
        <f>+I73+I74</f>
        <v>3817868.0692991856</v>
      </c>
      <c r="J75" s="34"/>
      <c r="K75" s="76"/>
      <c r="L75" s="111">
        <f>+L73+L74</f>
        <v>3974303.6954495288</v>
      </c>
      <c r="M75" s="34"/>
      <c r="N75" s="76"/>
      <c r="O75" s="111">
        <f>+O73+O74</f>
        <v>4142826.4894636655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1.0583025826719554</v>
      </c>
      <c r="G76" s="81"/>
      <c r="H76" s="82"/>
      <c r="I76" s="112">
        <f>+I72/I75</f>
        <v>1.0409746023987305</v>
      </c>
      <c r="J76" s="81"/>
      <c r="K76" s="82"/>
      <c r="L76" s="112">
        <f>+L72/L75</f>
        <v>1.0424030992415327</v>
      </c>
      <c r="M76" s="81"/>
      <c r="N76" s="82"/>
      <c r="O76" s="112">
        <f>+O72/O75</f>
        <v>1.0357849120141875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3817868.0692991856</v>
      </c>
      <c r="G78" s="73"/>
      <c r="H78" s="73"/>
      <c r="I78" s="115">
        <f>IF(I72&lt;=I75*I71,I72,I75*I71)</f>
        <v>3974303.6954495288</v>
      </c>
      <c r="J78" s="73"/>
      <c r="K78" s="73"/>
      <c r="L78" s="115">
        <f>IF(L72&lt;=L75*L71,L72,L75*L71)</f>
        <v>4142826.4894636655</v>
      </c>
      <c r="M78" s="73"/>
      <c r="N78" s="73"/>
      <c r="O78" s="115">
        <f>IF(O72&lt;=O75*O71,O72,O75*O71)</f>
        <v>4291077.1708791684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[6]T_post_detr.4.6!F102</f>
        <v>2364029.9781348691</v>
      </c>
      <c r="E81" s="120">
        <f>[6]T_post_detr.4.6!G102</f>
        <v>236402.99781348693</v>
      </c>
      <c r="F81" s="115">
        <f>IF([6]IN_Rimd!$C$16="ERRORE, LA SOMMA DELLE CELLE DIFFERISCE DAL TOTALE
PER UN IMPORTO PARI A:","ERRORE",D81+E81)</f>
        <v>2600432.9759483561</v>
      </c>
      <c r="G81" s="119">
        <f>[6]T_post_detr.4.6!K102</f>
        <v>2442063.8595888601</v>
      </c>
      <c r="H81" s="120">
        <f>[6]T_post_detr.4.6!L102</f>
        <v>244206.38595888601</v>
      </c>
      <c r="I81" s="115">
        <f>IF([6]IN_Rimd!$H$16="ERRORE, LA SOMMA DELLE CELLE DIFFERISCE DAL TOTALE
PER UN IMPORTO PARI A:","ERRORE",G81+H81)</f>
        <v>2686270.2455477463</v>
      </c>
      <c r="J81" s="119">
        <f>[6]T_post_detr.4.6!P102</f>
        <v>2413366.7569387313</v>
      </c>
      <c r="K81" s="120">
        <f>[6]T_post_detr.4.6!Q102</f>
        <v>241336.67569387314</v>
      </c>
      <c r="L81" s="115">
        <f>IF([6]IN_Rimd!$M$16="ERRORE, LA SOMMA DELLE CELLE DIFFERISCE DAL TOTALE
PER UN IMPORTO PARI A:","ERRORE",J81+K81)</f>
        <v>2654703.4326326046</v>
      </c>
      <c r="M81" s="119">
        <f>[6]T_post_detr.4.6!U102</f>
        <v>2393210.6306574573</v>
      </c>
      <c r="N81" s="120">
        <f>[6]T_post_detr.4.6!V102</f>
        <v>239321.06306574575</v>
      </c>
      <c r="O81" s="115">
        <f>IF([6]IN_Rimd!$R$16="ERRORE, LA SOMMA DELLE CELLE DIFFERISCE DAL TOTALE
PER UN IMPORTO PARI A:","ERRORE",M81+N81)</f>
        <v>2632531.6937232031</v>
      </c>
    </row>
    <row r="82" spans="1:52" s="14" customFormat="1" ht="20" customHeight="1" thickBot="1">
      <c r="B82" s="118" t="s">
        <v>74</v>
      </c>
      <c r="D82" s="121">
        <f>[6]T_post_detr.4.6!F103</f>
        <v>1048741.4125113848</v>
      </c>
      <c r="E82" s="122">
        <f>[6]T_post_detr.4.6!G103</f>
        <v>168693.68083944498</v>
      </c>
      <c r="F82" s="123">
        <f>IF([6]IN_Rimd!$C$16="ERRORE, LA SOMMA DELLE CELLE DIFFERISCE DAL TOTALE
PER UN IMPORTO PARI A:","ERRORE",D82+E82)</f>
        <v>1217435.0933508298</v>
      </c>
      <c r="G82" s="121">
        <f>[6]T_post_detr.4.6!K103</f>
        <v>1019030.4820182396</v>
      </c>
      <c r="H82" s="122">
        <f>[6]T_post_detr.4.6!L103</f>
        <v>269002.96788354299</v>
      </c>
      <c r="I82" s="123">
        <f>IF([6]IN_Rimd!$H$16="ERRORE, LA SOMMA DELLE CELLE DIFFERISCE DAL TOTALE
PER UN IMPORTO PARI A:","ERRORE",G82+H82)</f>
        <v>1288033.4499017824</v>
      </c>
      <c r="J82" s="121">
        <f>[6]T_post_detr.4.6!P103</f>
        <v>1043681.7408569773</v>
      </c>
      <c r="K82" s="122">
        <f>[6]T_post_detr.4.6!Q103</f>
        <v>444441.31597408338</v>
      </c>
      <c r="L82" s="123">
        <f>IF([6]IN_Rimd!$M$16="ERRORE, LA SOMMA DELLE CELLE DIFFERISCE DAL TOTALE
PER UN IMPORTO PARI A:","ERRORE",J82+K82)</f>
        <v>1488123.0568310607</v>
      </c>
      <c r="M82" s="121">
        <f>[6]T_post_detr.4.6!U103</f>
        <v>1132271.8896371939</v>
      </c>
      <c r="N82" s="122">
        <f>[6]T_post_detr.4.6!V103</f>
        <v>526273.58751877176</v>
      </c>
      <c r="O82" s="123">
        <f>IF([6]IN_Rimd!$R$16="ERRORE, LA SOMMA DELLE CELLE DIFFERISCE DAL TOTALE
PER UN IMPORTO PARI A:","ERRORE",M82+N82)</f>
        <v>1658545.4771559658</v>
      </c>
    </row>
    <row r="83" spans="1:52" s="124" customFormat="1" ht="17.25" customHeight="1" thickBot="1">
      <c r="B83" s="125" t="s">
        <v>75</v>
      </c>
      <c r="C83" s="14"/>
      <c r="D83" s="126">
        <f>SUM(D81:D82)</f>
        <v>3412771.3906462537</v>
      </c>
      <c r="E83" s="127">
        <f>SUM(E81:E82)</f>
        <v>405096.67865293194</v>
      </c>
      <c r="F83" s="128">
        <f>IF([6]IN_Rimd!$C$16="ERRORE, LA SOMMA DELLE CELLE DIFFERISCE DAL TOTALE
PER UN IMPORTO PARI A:","ERRORE",D83+E83)</f>
        <v>3817868.0692991856</v>
      </c>
      <c r="G83" s="126">
        <f>SUM(G81:G82)</f>
        <v>3461094.3416070994</v>
      </c>
      <c r="H83" s="127">
        <f>SUM(H81:H82)</f>
        <v>513209.353842429</v>
      </c>
      <c r="I83" s="128">
        <f>IF([6]IN_Rimd!$H$16="ERRORE, LA SOMMA DELLE CELLE DIFFERISCE DAL TOTALE
PER UN IMPORTO PARI A:","ERRORE",G83+H83)</f>
        <v>3974303.6954495283</v>
      </c>
      <c r="J83" s="126">
        <f>SUM(J81:J82)</f>
        <v>3457048.4977957085</v>
      </c>
      <c r="K83" s="127">
        <f>SUM(K81:K82)</f>
        <v>685777.99166795658</v>
      </c>
      <c r="L83" s="128">
        <f>IF([6]IN_Rimd!$M$16="ERRORE, LA SOMMA DELLE CELLE DIFFERISCE DAL TOTALE
PER UN IMPORTO PARI A:","ERRORE",J83+K83)</f>
        <v>4142826.4894636651</v>
      </c>
      <c r="M83" s="126">
        <f>SUM(M81:M82)</f>
        <v>3525482.5202946514</v>
      </c>
      <c r="N83" s="127">
        <f>SUM(N81:N82)</f>
        <v>765594.65058451751</v>
      </c>
      <c r="O83" s="128">
        <f>IF([6]IN_Rimd!$R$16="ERRORE, LA SOMMA DELLE CELLE DIFFERISCE DAL TOTALE
PER UN IMPORTO PARI A:","ERRORE",M83+N83)</f>
        <v>4291077.1708791684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'[6]IN_COexp-RC-T'!C62</f>
        <v>0</v>
      </c>
      <c r="G85" s="73"/>
      <c r="H85" s="73"/>
      <c r="I85" s="131">
        <f>'[6]IN_COexp-RC-T'!D62</f>
        <v>0</v>
      </c>
      <c r="J85" s="73"/>
      <c r="K85" s="73"/>
      <c r="L85" s="131">
        <f>'[6]IN_COexp-RC-T'!E62</f>
        <v>0</v>
      </c>
      <c r="M85" s="73"/>
      <c r="N85" s="73"/>
      <c r="O85" s="131">
        <f>'[6]IN_COexp-RC-T'!F62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'[6]IN_COexp-RC-T'!C63</f>
        <v>0</v>
      </c>
      <c r="G86" s="82"/>
      <c r="H86" s="82"/>
      <c r="I86" s="132">
        <f>'[6]IN_COexp-RC-T'!D63</f>
        <v>0</v>
      </c>
      <c r="J86" s="82"/>
      <c r="K86" s="82"/>
      <c r="L86" s="132">
        <f>'[6]IN_COexp-RC-T'!E63</f>
        <v>0</v>
      </c>
      <c r="M86" s="82"/>
      <c r="N86" s="82"/>
      <c r="O86" s="132">
        <f>'[6]IN_COexp-RC-T'!F63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2600432.9759483561</v>
      </c>
      <c r="G88" s="72"/>
      <c r="H88" s="73"/>
      <c r="I88" s="136">
        <f>I81-I85</f>
        <v>2686270.2455477463</v>
      </c>
      <c r="J88" s="72"/>
      <c r="K88" s="73"/>
      <c r="L88" s="136">
        <f>L81-L85</f>
        <v>2654703.4326326046</v>
      </c>
      <c r="M88" s="72"/>
      <c r="N88" s="73"/>
      <c r="O88" s="136">
        <f>O81-O85</f>
        <v>2632531.6937232031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1217435.0933508298</v>
      </c>
      <c r="G89" s="34"/>
      <c r="H89" s="76"/>
      <c r="I89" s="138">
        <f>I82-I86</f>
        <v>1288033.4499017824</v>
      </c>
      <c r="J89" s="34"/>
      <c r="K89" s="76"/>
      <c r="L89" s="138">
        <f>L82-L86</f>
        <v>1488123.0568310607</v>
      </c>
      <c r="M89" s="34"/>
      <c r="N89" s="76"/>
      <c r="O89" s="138">
        <f>O82-O86</f>
        <v>1658545.4771559658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3817868.0692991856</v>
      </c>
      <c r="G90" s="81"/>
      <c r="H90" s="82"/>
      <c r="I90" s="139">
        <f>+I88+I89</f>
        <v>3974303.6954495288</v>
      </c>
      <c r="J90" s="81"/>
      <c r="K90" s="82"/>
      <c r="L90" s="139">
        <f>+L88+L89</f>
        <v>4142826.4894636655</v>
      </c>
      <c r="M90" s="81"/>
      <c r="N90" s="82"/>
      <c r="O90" s="139">
        <f>+O88+O89</f>
        <v>4291077.1708791684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[6]T_post_detr.4.6!F111</f>
        <v>0</v>
      </c>
      <c r="E92" s="143">
        <f>[6]T_post_detr.4.6!G111</f>
        <v>0</v>
      </c>
      <c r="F92" s="144">
        <f>D92+E92</f>
        <v>0</v>
      </c>
      <c r="G92" s="142">
        <f>[6]T_post_detr.4.6!K111</f>
        <v>225742.76945372243</v>
      </c>
      <c r="H92" s="143">
        <f>[6]T_post_detr.4.6!L111</f>
        <v>0</v>
      </c>
      <c r="I92" s="144">
        <f>G92+H92</f>
        <v>225742.76945372243</v>
      </c>
      <c r="J92" s="142">
        <f>[6]T_post_detr.4.6!P111</f>
        <v>225742.76945372243</v>
      </c>
      <c r="K92" s="143">
        <f>[6]T_post_detr.4.6!Q111</f>
        <v>0</v>
      </c>
      <c r="L92" s="144">
        <f>J92+K92</f>
        <v>225742.76945372243</v>
      </c>
      <c r="M92" s="142">
        <f>[6]T_post_detr.4.6!U111</f>
        <v>225742.76945372243</v>
      </c>
      <c r="N92" s="143">
        <f>[6]T_post_detr.4.6!V111</f>
        <v>0</v>
      </c>
      <c r="O92" s="144">
        <f>M92+N92</f>
        <v>225742.76945372243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19" priority="4" operator="containsText" text="ERRORE">
      <formula>NOT(ISERROR(SEARCH("ERRORE",F81)))</formula>
    </cfRule>
  </conditionalFormatting>
  <conditionalFormatting sqref="I81:I83">
    <cfRule type="containsText" dxfId="18" priority="3" operator="containsText" text="ERRORE">
      <formula>NOT(ISERROR(SEARCH("ERRORE",I81)))</formula>
    </cfRule>
  </conditionalFormatting>
  <conditionalFormatting sqref="L81:L83">
    <cfRule type="containsText" dxfId="17" priority="2" operator="containsText" text="ERRORE">
      <formula>NOT(ISERROR(SEARCH("ERRORE",L81)))</formula>
    </cfRule>
  </conditionalFormatting>
  <conditionalFormatting sqref="O81:O83">
    <cfRule type="containsText" dxfId="16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D61" zoomScale="70" zoomScaleNormal="70" zoomScalePageLayoutView="70" workbookViewId="0">
      <selection activeCell="A44" activeCellId="1" sqref="A20:XFD20 A44:XFD44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88</v>
      </c>
      <c r="E4" s="152"/>
      <c r="F4" s="153"/>
      <c r="G4" s="151" t="s">
        <v>89</v>
      </c>
      <c r="H4" s="152"/>
      <c r="I4" s="153"/>
      <c r="J4" s="151" t="s">
        <v>89</v>
      </c>
      <c r="K4" s="152"/>
      <c r="L4" s="153"/>
      <c r="M4" s="151" t="s">
        <v>89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[7]T_post_detr.4.6!F7</f>
        <v>42160.155977940005</v>
      </c>
      <c r="E6" s="22">
        <f>[7]T_post_detr.4.6!G7</f>
        <v>0</v>
      </c>
      <c r="F6" s="23">
        <f>D6+E6</f>
        <v>42160.155977940005</v>
      </c>
      <c r="G6" s="22">
        <f>[7]T_post_detr.4.6!K7</f>
        <v>38023.212208372941</v>
      </c>
      <c r="H6" s="22">
        <f>[7]T_post_detr.4.6!L7</f>
        <v>0</v>
      </c>
      <c r="I6" s="23">
        <f>G6+H6</f>
        <v>38023.212208372941</v>
      </c>
      <c r="J6" s="22">
        <f>[7]T_post_detr.4.6!P7</f>
        <v>38023.212208372941</v>
      </c>
      <c r="K6" s="22">
        <f>[7]T_post_detr.4.6!Q7</f>
        <v>0</v>
      </c>
      <c r="L6" s="23">
        <f>J6+K6</f>
        <v>38023.212208372941</v>
      </c>
      <c r="M6" s="22">
        <f>[7]T_post_detr.4.6!U7</f>
        <v>38023.212208372941</v>
      </c>
      <c r="N6" s="22">
        <f>[7]T_post_detr.4.6!V7</f>
        <v>0</v>
      </c>
      <c r="O6" s="23">
        <f>M6+N6</f>
        <v>38023.212208372941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[7]T_post_detr.4.6!F8</f>
        <v>55452.822923838779</v>
      </c>
      <c r="E7" s="22">
        <f>[7]T_post_detr.4.6!G8</f>
        <v>0</v>
      </c>
      <c r="F7" s="23">
        <f t="shared" ref="F7:F20" si="0">D7+E7</f>
        <v>55452.822923838779</v>
      </c>
      <c r="G7" s="22">
        <f>[7]T_post_detr.4.6!K8</f>
        <v>50059.550447711976</v>
      </c>
      <c r="H7" s="22">
        <f>[7]T_post_detr.4.6!L8</f>
        <v>0</v>
      </c>
      <c r="I7" s="23">
        <f t="shared" ref="I7:I13" si="1">G7+H7</f>
        <v>50059.550447711976</v>
      </c>
      <c r="J7" s="22">
        <f>[7]T_post_detr.4.6!P8</f>
        <v>50059.550447711976</v>
      </c>
      <c r="K7" s="22">
        <f>[7]T_post_detr.4.6!Q8</f>
        <v>0</v>
      </c>
      <c r="L7" s="23">
        <f t="shared" ref="L7:L12" si="2">J7+K7</f>
        <v>50059.550447711976</v>
      </c>
      <c r="M7" s="22">
        <f>[7]T_post_detr.4.6!U8</f>
        <v>50059.550447711976</v>
      </c>
      <c r="N7" s="22">
        <f>[7]T_post_detr.4.6!V8</f>
        <v>0</v>
      </c>
      <c r="O7" s="23">
        <f t="shared" ref="O7:O13" si="3">M7+N7</f>
        <v>50059.550447711976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[7]T_post_detr.4.6!F9</f>
        <v>112201.54197983949</v>
      </c>
      <c r="E8" s="22">
        <f>[7]T_post_detr.4.6!G9</f>
        <v>0</v>
      </c>
      <c r="F8" s="23">
        <f t="shared" si="0"/>
        <v>112201.54197983949</v>
      </c>
      <c r="G8" s="22">
        <f>[7]T_post_detr.4.6!K9</f>
        <v>135370.08900020816</v>
      </c>
      <c r="H8" s="22">
        <f>[7]T_post_detr.4.6!L9</f>
        <v>0</v>
      </c>
      <c r="I8" s="23">
        <f t="shared" si="1"/>
        <v>135370.08900020816</v>
      </c>
      <c r="J8" s="22">
        <f>[7]T_post_detr.4.6!P9</f>
        <v>135370.08900020816</v>
      </c>
      <c r="K8" s="22">
        <f>[7]T_post_detr.4.6!Q9</f>
        <v>0</v>
      </c>
      <c r="L8" s="23">
        <f t="shared" si="2"/>
        <v>135370.08900020816</v>
      </c>
      <c r="M8" s="22">
        <f>[7]T_post_detr.4.6!U9</f>
        <v>135370.08900020816</v>
      </c>
      <c r="N8" s="22">
        <f>[7]T_post_detr.4.6!V9</f>
        <v>0</v>
      </c>
      <c r="O8" s="23">
        <f t="shared" si="3"/>
        <v>135370.08900020816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[7]T_post_detr.4.6!F10</f>
        <v>158595.16771097988</v>
      </c>
      <c r="E9" s="22">
        <f>[7]T_post_detr.4.6!G10</f>
        <v>0</v>
      </c>
      <c r="F9" s="23">
        <f t="shared" si="0"/>
        <v>158595.16771097988</v>
      </c>
      <c r="G9" s="22">
        <f>[7]T_post_detr.4.6!K10</f>
        <v>156109.83001763615</v>
      </c>
      <c r="H9" s="22">
        <f>[7]T_post_detr.4.6!L10</f>
        <v>0</v>
      </c>
      <c r="I9" s="23">
        <f t="shared" si="1"/>
        <v>156109.83001763615</v>
      </c>
      <c r="J9" s="22">
        <f>[7]T_post_detr.4.6!P10</f>
        <v>156109.83001763615</v>
      </c>
      <c r="K9" s="22">
        <f>[7]T_post_detr.4.6!Q10</f>
        <v>0</v>
      </c>
      <c r="L9" s="23">
        <f t="shared" si="2"/>
        <v>156109.83001763615</v>
      </c>
      <c r="M9" s="22">
        <f>[7]T_post_detr.4.6!U10</f>
        <v>156109.83001763615</v>
      </c>
      <c r="N9" s="22">
        <f>[7]T_post_detr.4.6!V10</f>
        <v>0</v>
      </c>
      <c r="O9" s="23">
        <f t="shared" si="3"/>
        <v>156109.83001763615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[7]T_post_detr.4.6!F11</f>
        <v>0</v>
      </c>
      <c r="E10" s="22">
        <f>[7]T_post_detr.4.6!G11</f>
        <v>0</v>
      </c>
      <c r="F10" s="23">
        <f t="shared" si="0"/>
        <v>0</v>
      </c>
      <c r="G10" s="22">
        <f>[7]T_post_detr.4.6!K11</f>
        <v>0</v>
      </c>
      <c r="H10" s="22">
        <f>[7]T_post_detr.4.6!L11</f>
        <v>0</v>
      </c>
      <c r="I10" s="23">
        <f t="shared" si="1"/>
        <v>0</v>
      </c>
      <c r="J10" s="22">
        <f>[7]T_post_detr.4.6!P11</f>
        <v>0</v>
      </c>
      <c r="K10" s="22">
        <f>[7]T_post_detr.4.6!Q11</f>
        <v>0</v>
      </c>
      <c r="L10" s="23">
        <f t="shared" si="2"/>
        <v>0</v>
      </c>
      <c r="M10" s="22">
        <f>[7]T_post_detr.4.6!U11</f>
        <v>0</v>
      </c>
      <c r="N10" s="22">
        <f>[7]T_post_detr.4.6!V11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[7]T_post_detr.4.6!F12</f>
        <v>2891.7499999999995</v>
      </c>
      <c r="E11" s="22">
        <f>[7]T_post_detr.4.6!G12</f>
        <v>0</v>
      </c>
      <c r="F11" s="23">
        <f t="shared" si="0"/>
        <v>2891.7499999999995</v>
      </c>
      <c r="G11" s="22">
        <f>[7]T_post_detr.4.6!K12</f>
        <v>5654.5</v>
      </c>
      <c r="H11" s="22">
        <f>[7]T_post_detr.4.6!L12</f>
        <v>0</v>
      </c>
      <c r="I11" s="23">
        <f t="shared" si="1"/>
        <v>5654.5</v>
      </c>
      <c r="J11" s="22">
        <f>[7]T_post_detr.4.6!P12</f>
        <v>5654.5</v>
      </c>
      <c r="K11" s="22">
        <f>[7]T_post_detr.4.6!Q12</f>
        <v>0</v>
      </c>
      <c r="L11" s="23">
        <f t="shared" si="2"/>
        <v>5654.5</v>
      </c>
      <c r="M11" s="22">
        <f>[7]T_post_detr.4.6!U12</f>
        <v>5654.5</v>
      </c>
      <c r="N11" s="22">
        <f>[7]T_post_detr.4.6!V12</f>
        <v>0</v>
      </c>
      <c r="O11" s="23">
        <f t="shared" si="3"/>
        <v>5654.5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[7]T_post_detr.4.6!F13</f>
        <v>0</v>
      </c>
      <c r="E12" s="22">
        <f>[7]T_post_detr.4.6!G13</f>
        <v>0</v>
      </c>
      <c r="F12" s="23">
        <f t="shared" si="0"/>
        <v>0</v>
      </c>
      <c r="G12" s="22">
        <f>[7]T_post_detr.4.6!K13</f>
        <v>0</v>
      </c>
      <c r="H12" s="22">
        <f>[7]T_post_detr.4.6!L13</f>
        <v>0</v>
      </c>
      <c r="I12" s="23">
        <f t="shared" si="1"/>
        <v>0</v>
      </c>
      <c r="J12" s="22">
        <f>[7]T_post_detr.4.6!P13</f>
        <v>0</v>
      </c>
      <c r="K12" s="22">
        <f>[7]T_post_detr.4.6!Q13</f>
        <v>0</v>
      </c>
      <c r="L12" s="23">
        <f t="shared" si="2"/>
        <v>0</v>
      </c>
      <c r="M12" s="22">
        <f>[7]T_post_detr.4.6!U13</f>
        <v>0</v>
      </c>
      <c r="N12" s="22">
        <f>[7]T_post_detr.4.6!V13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[7]T_post_detr.4.6!$F$15</f>
        <v>48040.88858705548</v>
      </c>
      <c r="E13" s="22">
        <f>[7]T_post_detr.4.6!$G$15</f>
        <v>0</v>
      </c>
      <c r="F13" s="23">
        <f t="shared" si="0"/>
        <v>48040.88858705548</v>
      </c>
      <c r="G13" s="22">
        <f>[7]T_post_detr.4.6!K15</f>
        <v>47992.895691364116</v>
      </c>
      <c r="H13" s="22">
        <f>[7]T_post_detr.4.6!L15</f>
        <v>0</v>
      </c>
      <c r="I13" s="23">
        <f t="shared" si="1"/>
        <v>47992.895691364116</v>
      </c>
      <c r="J13" s="22">
        <f>[7]T_post_detr.4.6!P15</f>
        <v>47992.895691364116</v>
      </c>
      <c r="K13" s="22">
        <f>[7]T_post_detr.4.6!Q15</f>
        <v>0</v>
      </c>
      <c r="L13" s="23">
        <f>J13+K13</f>
        <v>47992.895691364116</v>
      </c>
      <c r="M13" s="22">
        <f>[7]T_post_detr.4.6!U15</f>
        <v>47992.895691364116</v>
      </c>
      <c r="N13" s="22">
        <f>[7]T_post_detr.4.6!V15</f>
        <v>0</v>
      </c>
      <c r="O13" s="23">
        <f t="shared" si="3"/>
        <v>47992.895691364116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6">
        <f>[7]T_post_detr.4.6!$F$14</f>
        <v>0.6</v>
      </c>
      <c r="E14" s="27">
        <f>[7]T_post_detr.4.6!$G$14</f>
        <v>0.6</v>
      </c>
      <c r="F14" s="28">
        <f>IF(D14=E14,D14,"n.d.")</f>
        <v>0.6</v>
      </c>
      <c r="G14" s="27">
        <f>[7]T_post_detr.4.6!K14</f>
        <v>0.6</v>
      </c>
      <c r="H14" s="27">
        <f>[7]T_post_detr.4.6!L14</f>
        <v>0.6</v>
      </c>
      <c r="I14" s="28">
        <f>IF(G14=H14,G14,"n.d.")</f>
        <v>0.6</v>
      </c>
      <c r="J14" s="27">
        <f>[7]T_post_detr.4.6!P14</f>
        <v>0.6</v>
      </c>
      <c r="K14" s="27">
        <f>[7]T_post_detr.4.6!Q14</f>
        <v>0.6</v>
      </c>
      <c r="L14" s="28">
        <f>IF(J14=K14,J14,"n.d.")</f>
        <v>0.6</v>
      </c>
      <c r="M14" s="27">
        <f>[7]T_post_detr.4.6!U14</f>
        <v>0.6</v>
      </c>
      <c r="N14" s="27">
        <f>[7]T_post_detr.4.6!V14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[7]T_post_detr.4.6!$F$16</f>
        <v>28824.533152233289</v>
      </c>
      <c r="E15" s="22">
        <f>[7]T_post_detr.4.6!$G$16</f>
        <v>0</v>
      </c>
      <c r="F15" s="23">
        <f t="shared" si="0"/>
        <v>28824.533152233289</v>
      </c>
      <c r="G15" s="22">
        <f>[7]T_post_detr.4.6!K16</f>
        <v>28795.737414818468</v>
      </c>
      <c r="H15" s="22">
        <f>[7]T_post_detr.4.6!L16</f>
        <v>0</v>
      </c>
      <c r="I15" s="23">
        <f t="shared" ref="I15:I16" si="4">G15+H15</f>
        <v>28795.737414818468</v>
      </c>
      <c r="J15" s="22">
        <f>[7]T_post_detr.4.6!P16</f>
        <v>28795.737414818468</v>
      </c>
      <c r="K15" s="22">
        <f>[7]T_post_detr.4.6!Q16</f>
        <v>0</v>
      </c>
      <c r="L15" s="23">
        <f t="shared" ref="L15:L16" si="5">J15+K15</f>
        <v>28795.737414818468</v>
      </c>
      <c r="M15" s="22">
        <f>[7]T_post_detr.4.6!U16</f>
        <v>28795.737414818468</v>
      </c>
      <c r="N15" s="22">
        <f>[7]T_post_detr.4.6!V16</f>
        <v>0</v>
      </c>
      <c r="O15" s="23">
        <f t="shared" ref="O15:O16" si="6">M15+N15</f>
        <v>28795.737414818468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[7]T_post_detr.4.6!F20</f>
        <v>1189.5217564229997</v>
      </c>
      <c r="E16" s="22">
        <f>[7]T_post_detr.4.6!G20</f>
        <v>0</v>
      </c>
      <c r="F16" s="23">
        <f t="shared" si="0"/>
        <v>1189.5217564229997</v>
      </c>
      <c r="G16" s="22">
        <f>[7]T_post_detr.4.6!K20</f>
        <v>1188.3334229999998</v>
      </c>
      <c r="H16" s="22">
        <f>[7]T_post_detr.4.6!L20</f>
        <v>0</v>
      </c>
      <c r="I16" s="23">
        <f t="shared" si="4"/>
        <v>1188.3334229999998</v>
      </c>
      <c r="J16" s="22">
        <f>[7]T_post_detr.4.6!P20</f>
        <v>1188.3334229999998</v>
      </c>
      <c r="K16" s="22">
        <f>[7]T_post_detr.4.6!Q20</f>
        <v>0</v>
      </c>
      <c r="L16" s="23">
        <f t="shared" si="5"/>
        <v>1188.3334229999998</v>
      </c>
      <c r="M16" s="22">
        <f>[7]T_post_detr.4.6!U20</f>
        <v>1188.3334229999998</v>
      </c>
      <c r="N16" s="22">
        <f>[7]T_post_detr.4.6!V20</f>
        <v>0</v>
      </c>
      <c r="O16" s="23">
        <f t="shared" si="6"/>
        <v>1188.3334229999998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[7]T_post_detr.4.6!F18</f>
        <v>0.1</v>
      </c>
      <c r="E17" s="29">
        <f>[7]T_post_detr.4.6!G18</f>
        <v>0.1</v>
      </c>
      <c r="F17" s="30">
        <f>D17</f>
        <v>0.1</v>
      </c>
      <c r="G17" s="29">
        <f>[7]T_post_detr.4.6!K18</f>
        <v>0.1</v>
      </c>
      <c r="H17" s="29">
        <f>[7]T_post_detr.4.6!L18</f>
        <v>0.1</v>
      </c>
      <c r="I17" s="30">
        <f>G17</f>
        <v>0.1</v>
      </c>
      <c r="J17" s="29">
        <f>[7]T_post_detr.4.6!P18</f>
        <v>0.1</v>
      </c>
      <c r="K17" s="29">
        <f>[7]T_post_detr.4.6!Q18</f>
        <v>0.1</v>
      </c>
      <c r="L17" s="30">
        <f>[7]T_post_detr.4.6!$P$18</f>
        <v>0.1</v>
      </c>
      <c r="M17" s="29">
        <f>[7]T_post_detr.4.6!U18</f>
        <v>0.1</v>
      </c>
      <c r="N17" s="29">
        <f>[7]T_post_detr.4.6!V18</f>
        <v>0.1</v>
      </c>
      <c r="O17" s="30">
        <f>N17</f>
        <v>0.1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[7]T_post_detr.4.6!F19</f>
        <v>0.66</v>
      </c>
      <c r="E18" s="29">
        <f>[7]T_post_detr.4.6!G19</f>
        <v>0.66</v>
      </c>
      <c r="F18" s="31">
        <f>IF(D18=E18,D18,"n.d.")</f>
        <v>0.66</v>
      </c>
      <c r="G18" s="29">
        <f>[7]T_post_detr.4.6!K19</f>
        <v>0.66</v>
      </c>
      <c r="H18" s="29">
        <f>[7]T_post_detr.4.6!L19</f>
        <v>0.66</v>
      </c>
      <c r="I18" s="31">
        <f>IF(G18=H18,G18,"n.d.")</f>
        <v>0.66</v>
      </c>
      <c r="J18" s="29">
        <f>[7]T_post_detr.4.6!P19</f>
        <v>0.66</v>
      </c>
      <c r="K18" s="29">
        <f>[7]T_post_detr.4.6!Q19</f>
        <v>0.66</v>
      </c>
      <c r="L18" s="31">
        <f>IF(J18=K18,J18,"n.d.")</f>
        <v>0.66</v>
      </c>
      <c r="M18" s="29">
        <f>[7]T_post_detr.4.6!U19</f>
        <v>0.66</v>
      </c>
      <c r="N18" s="29">
        <f>[7]T_post_detr.4.6!V19</f>
        <v>0.66</v>
      </c>
      <c r="O18" s="31">
        <f>IF(M18=N18,M18,"n.d.")</f>
        <v>0.66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[7]T_post_detr.4.6!F21</f>
        <v>785.08435923917989</v>
      </c>
      <c r="E19" s="22">
        <f>[7]T_post_detr.4.6!G21</f>
        <v>0</v>
      </c>
      <c r="F19" s="23">
        <f t="shared" si="0"/>
        <v>785.08435923917989</v>
      </c>
      <c r="G19" s="22">
        <f>[7]T_post_detr.4.6!K21</f>
        <v>784.30005917999995</v>
      </c>
      <c r="H19" s="22">
        <f>[7]T_post_detr.4.6!L21</f>
        <v>0</v>
      </c>
      <c r="I19" s="23">
        <f t="shared" ref="I19:I20" si="7">G19+H19</f>
        <v>784.30005917999995</v>
      </c>
      <c r="J19" s="22">
        <f>[7]T_post_detr.4.6!P21</f>
        <v>784.30005917999995</v>
      </c>
      <c r="K19" s="22">
        <f>[7]T_post_detr.4.6!Q21</f>
        <v>0</v>
      </c>
      <c r="L19" s="23">
        <f t="shared" ref="L19:L20" si="8">J19+K19</f>
        <v>784.30005917999995</v>
      </c>
      <c r="M19" s="32">
        <f>[7]T_post_detr.4.6!U21</f>
        <v>784.30005917999995</v>
      </c>
      <c r="N19" s="33">
        <f>[7]T_post_detr.4.6!V21</f>
        <v>0</v>
      </c>
      <c r="O19" s="23">
        <f t="shared" ref="O19:O20" si="9">M19+N19</f>
        <v>784.30005917999995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[7]T_post_detr.4.6!$F$32</f>
        <v>1842.2695640314996</v>
      </c>
      <c r="E20" s="22">
        <f>[7]T_post_detr.4.6!G32</f>
        <v>0</v>
      </c>
      <c r="F20" s="23">
        <f t="shared" si="0"/>
        <v>1842.2695640314996</v>
      </c>
      <c r="G20" s="22">
        <f>[7]T_post_detr.4.6!K32</f>
        <v>1842.2695640314996</v>
      </c>
      <c r="H20" s="22">
        <f>[7]T_post_detr.4.6!L32</f>
        <v>0</v>
      </c>
      <c r="I20" s="23">
        <f t="shared" si="7"/>
        <v>1842.2695640314996</v>
      </c>
      <c r="J20" s="22">
        <f>[7]T_post_detr.4.6!P32</f>
        <v>0</v>
      </c>
      <c r="K20" s="22">
        <f>[7]T_post_detr.4.6!Q32</f>
        <v>0</v>
      </c>
      <c r="L20" s="23">
        <f t="shared" si="8"/>
        <v>0</v>
      </c>
      <c r="M20" s="22">
        <f>[7]T_post_detr.4.6!U32</f>
        <v>0</v>
      </c>
      <c r="N20" s="22">
        <f>[7]T_post_detr.4.6!V32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[7]T_post_detr.4.6!G33</f>
        <v>34353.409064515719</v>
      </c>
      <c r="F21" s="23">
        <f>E21</f>
        <v>34353.409064515719</v>
      </c>
      <c r="G21" s="34"/>
      <c r="H21" s="22">
        <f>[7]T_post_detr.4.6!L33</f>
        <v>35747.941376396222</v>
      </c>
      <c r="I21" s="23">
        <f>H21</f>
        <v>35747.941376396222</v>
      </c>
      <c r="J21" s="34"/>
      <c r="K21" s="22">
        <f>[7]T_post_detr.4.6!Q33</f>
        <v>35563.71441999307</v>
      </c>
      <c r="L21" s="23">
        <f>K21</f>
        <v>35563.71441999307</v>
      </c>
      <c r="M21" s="34"/>
      <c r="N21" s="22">
        <f>[7]T_post_detr.4.6!V33</f>
        <v>35563.71441999307</v>
      </c>
      <c r="O21" s="23">
        <f>N21</f>
        <v>35563.71441999307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[7]T_post_detr.4.6!K34</f>
        <v>0</v>
      </c>
      <c r="H22" s="22">
        <f>[7]T_post_detr.4.6!L34</f>
        <v>0</v>
      </c>
      <c r="I22" s="36">
        <f t="shared" ref="I22" si="10">G22+H22</f>
        <v>0</v>
      </c>
      <c r="J22" s="22">
        <f>[7]T_post_detr.4.6!P34</f>
        <v>0</v>
      </c>
      <c r="K22" s="22">
        <f>[7]T_post_detr.4.6!Q34</f>
        <v>0</v>
      </c>
      <c r="L22" s="36">
        <f t="shared" ref="L22" si="11">J22+K22</f>
        <v>0</v>
      </c>
      <c r="M22" s="22">
        <f>[7]T_post_detr.4.6!U34</f>
        <v>0</v>
      </c>
      <c r="N22" s="22">
        <f>[7]T_post_detr.4.6!V34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343534.09064515715</v>
      </c>
      <c r="E23" s="38">
        <f>E6+E7+E8+E9+E10+E11+E12-E15-E19+E20+E21</f>
        <v>34353.409064515719</v>
      </c>
      <c r="F23" s="38">
        <f>D23+E23</f>
        <v>377887.49970967288</v>
      </c>
      <c r="G23" s="38">
        <f>G6+G7+G8+G9+G10+G11+G12-G15-G19+G20+G22</f>
        <v>357479.41376396222</v>
      </c>
      <c r="H23" s="38">
        <f>H6+H7+H8+H9+H10+H11+H12-H15-H19+H20+H21+H22</f>
        <v>35747.941376396222</v>
      </c>
      <c r="I23" s="38">
        <f>G23+H23</f>
        <v>393227.35514035844</v>
      </c>
      <c r="J23" s="38">
        <f>J6+J7+J8+J9+J10+J11+J12-J15-J19+J20+J22</f>
        <v>355637.14419993071</v>
      </c>
      <c r="K23" s="38">
        <f>K6+K7+K8+K9+K10+K11+K12-K15-K19+K20+K21+K22</f>
        <v>35563.71441999307</v>
      </c>
      <c r="L23" s="38">
        <f>J23+K23</f>
        <v>391200.85861992376</v>
      </c>
      <c r="M23" s="38">
        <f>M6+M7+M8+M9+M10+M11+M12-M15-M19+M20+M22</f>
        <v>355637.14419993071</v>
      </c>
      <c r="N23" s="38">
        <f>N6+N7+N8+N9+N10+N11+N12-N15-N19+N20+N21+N22</f>
        <v>35563.71441999307</v>
      </c>
      <c r="O23" s="38">
        <f>M23+N23</f>
        <v>391200.85861992376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[7]T_post_detr.4.6!F41</f>
        <v>270.81054</v>
      </c>
      <c r="E25" s="44">
        <f>[7]T_post_detr.4.6!G41</f>
        <v>3837.4856519999994</v>
      </c>
      <c r="F25" s="45">
        <f t="shared" ref="F25:F49" si="13">D25+E25</f>
        <v>4108.2961919999998</v>
      </c>
      <c r="G25" s="44">
        <f>[7]T_post_detr.4.6!K41</f>
        <v>341.80466674569755</v>
      </c>
      <c r="H25" s="44">
        <f>[7]T_post_detr.4.6!L41</f>
        <v>4401.7860000000001</v>
      </c>
      <c r="I25" s="45">
        <f t="shared" ref="I25:I33" si="14">G25+H25</f>
        <v>4743.5906667456975</v>
      </c>
      <c r="J25" s="44">
        <f>[7]T_post_detr.4.6!P41</f>
        <v>341.80466674569755</v>
      </c>
      <c r="K25" s="44">
        <f>[7]T_post_detr.4.6!Q41</f>
        <v>4401.7860000000001</v>
      </c>
      <c r="L25" s="45">
        <f t="shared" ref="L25:L44" si="15">J25+K25</f>
        <v>4743.5906667456975</v>
      </c>
      <c r="M25" s="44">
        <f>[7]T_post_detr.4.6!U41</f>
        <v>341.80466674569755</v>
      </c>
      <c r="N25" s="44">
        <f>[7]T_post_detr.4.6!V41</f>
        <v>4401.7860000000001</v>
      </c>
      <c r="O25" s="45">
        <f t="shared" ref="O25:O43" si="16">M25+N25</f>
        <v>4743.5906667456975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[7]T_post_detr.4.6!F42</f>
        <v>25473.642994800026</v>
      </c>
      <c r="E26" s="22">
        <f>[7]T_post_detr.4.6!G42</f>
        <v>0</v>
      </c>
      <c r="F26" s="36">
        <f t="shared" si="13"/>
        <v>25473.642994800026</v>
      </c>
      <c r="G26" s="22">
        <f>[7]T_post_detr.4.6!K42</f>
        <v>26523.250066618031</v>
      </c>
      <c r="H26" s="22">
        <f>[7]T_post_detr.4.6!L42</f>
        <v>0</v>
      </c>
      <c r="I26" s="36">
        <f t="shared" si="14"/>
        <v>26523.250066618031</v>
      </c>
      <c r="J26" s="22">
        <f>[7]T_post_detr.4.6!P42</f>
        <v>26523.250066618031</v>
      </c>
      <c r="K26" s="22">
        <f>[7]T_post_detr.4.6!Q42</f>
        <v>0</v>
      </c>
      <c r="L26" s="36">
        <f t="shared" si="15"/>
        <v>26523.250066618031</v>
      </c>
      <c r="M26" s="22">
        <f>[7]T_post_detr.4.6!U42</f>
        <v>26523.250066618031</v>
      </c>
      <c r="N26" s="22">
        <f>[7]T_post_detr.4.6!V42</f>
        <v>0</v>
      </c>
      <c r="O26" s="36">
        <f t="shared" si="16"/>
        <v>26523.250066618031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[7]T_post_detr.4.6!F43</f>
        <v>37255.165267320102</v>
      </c>
      <c r="E27" s="47">
        <f>[7]T_post_detr.4.6!G43</f>
        <v>0</v>
      </c>
      <c r="F27" s="48">
        <f t="shared" si="13"/>
        <v>37255.165267320102</v>
      </c>
      <c r="G27" s="47">
        <f>[7]T_post_detr.4.6!K43</f>
        <v>33056.844640488656</v>
      </c>
      <c r="H27" s="47">
        <f>[7]T_post_detr.4.6!L43</f>
        <v>0</v>
      </c>
      <c r="I27" s="48">
        <f t="shared" si="14"/>
        <v>33056.844640488656</v>
      </c>
      <c r="J27" s="47">
        <f>[7]T_post_detr.4.6!P43</f>
        <v>33056.844640488656</v>
      </c>
      <c r="K27" s="47">
        <f>[7]T_post_detr.4.6!Q43</f>
        <v>0</v>
      </c>
      <c r="L27" s="48">
        <f t="shared" si="15"/>
        <v>33056.844640488656</v>
      </c>
      <c r="M27" s="47">
        <f>[7]T_post_detr.4.6!U43</f>
        <v>33056.844640488656</v>
      </c>
      <c r="N27" s="47">
        <f>[7]T_post_detr.4.6!V43</f>
        <v>0</v>
      </c>
      <c r="O27" s="48">
        <f t="shared" si="16"/>
        <v>33056.844640488656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[7]T_post_detr.4.6!F44</f>
        <v>0</v>
      </c>
      <c r="E28" s="47">
        <f>[7]T_post_detr.4.6!G44</f>
        <v>0</v>
      </c>
      <c r="F28" s="48">
        <f t="shared" si="13"/>
        <v>0</v>
      </c>
      <c r="G28" s="47">
        <f>[7]T_post_detr.4.6!K44</f>
        <v>0</v>
      </c>
      <c r="H28" s="47">
        <f>[7]T_post_detr.4.6!L44</f>
        <v>0</v>
      </c>
      <c r="I28" s="48">
        <f t="shared" si="14"/>
        <v>0</v>
      </c>
      <c r="J28" s="47">
        <f>[7]T_post_detr.4.6!P44</f>
        <v>0</v>
      </c>
      <c r="K28" s="47">
        <f>[7]T_post_detr.4.6!Q44</f>
        <v>0</v>
      </c>
      <c r="L28" s="48">
        <f t="shared" si="15"/>
        <v>0</v>
      </c>
      <c r="M28" s="47">
        <f>[7]T_post_detr.4.6!U44</f>
        <v>0</v>
      </c>
      <c r="N28" s="47">
        <f>[7]T_post_detr.4.6!V44</f>
        <v>0</v>
      </c>
      <c r="O28" s="48">
        <f t="shared" si="16"/>
        <v>0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[7]T_post_detr.4.6!F45</f>
        <v>13468.381066140002</v>
      </c>
      <c r="E29" s="47">
        <f>[7]T_post_detr.4.6!G45</f>
        <v>2784.3335520000001</v>
      </c>
      <c r="F29" s="48">
        <f t="shared" si="13"/>
        <v>16252.714618140002</v>
      </c>
      <c r="G29" s="47">
        <f>[7]T_post_detr.4.6!K45</f>
        <v>13365.12562125249</v>
      </c>
      <c r="H29" s="47">
        <f>[7]T_post_detr.4.6!L45</f>
        <v>2783.556</v>
      </c>
      <c r="I29" s="48">
        <f t="shared" si="14"/>
        <v>16148.68162125249</v>
      </c>
      <c r="J29" s="47">
        <f>[7]T_post_detr.4.6!P45</f>
        <v>13365.12562125249</v>
      </c>
      <c r="K29" s="47">
        <f>[7]T_post_detr.4.6!Q45</f>
        <v>2783.556</v>
      </c>
      <c r="L29" s="48">
        <f t="shared" si="15"/>
        <v>16148.68162125249</v>
      </c>
      <c r="M29" s="47">
        <f>[7]T_post_detr.4.6!U45</f>
        <v>13365.12562125249</v>
      </c>
      <c r="N29" s="47">
        <f>[7]T_post_detr.4.6!V45</f>
        <v>2783.556</v>
      </c>
      <c r="O29" s="48">
        <f t="shared" si="16"/>
        <v>16148.68162125249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76197.189328260138</v>
      </c>
      <c r="E30" s="51">
        <f>+E26+E27+E28+E29</f>
        <v>2784.3335520000001</v>
      </c>
      <c r="F30" s="52">
        <f t="shared" si="13"/>
        <v>78981.522880260134</v>
      </c>
      <c r="G30" s="51">
        <f>+G26+G27+G28+G29</f>
        <v>72945.220328359181</v>
      </c>
      <c r="H30" s="51">
        <f>+H26+H27+H28+H29</f>
        <v>2783.556</v>
      </c>
      <c r="I30" s="52">
        <f t="shared" si="14"/>
        <v>75728.776328359178</v>
      </c>
      <c r="J30" s="51">
        <f>+J26+J27+J28+J29</f>
        <v>72945.220328359181</v>
      </c>
      <c r="K30" s="51">
        <f>+K26+K27+K28+K29</f>
        <v>2783.556</v>
      </c>
      <c r="L30" s="52">
        <f t="shared" si="15"/>
        <v>75728.776328359178</v>
      </c>
      <c r="M30" s="51">
        <f>+M26+M27+M28+M29</f>
        <v>72945.220328359181</v>
      </c>
      <c r="N30" s="51">
        <f>+N26+N27+N28+N29</f>
        <v>2783.556</v>
      </c>
      <c r="O30" s="52">
        <f t="shared" si="16"/>
        <v>75728.776328359178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[7]T_post_detr.4.6!F47</f>
        <v>20945.757646646765</v>
      </c>
      <c r="E31" s="53">
        <f>[7]T_post_detr.4.6!G47</f>
        <v>0</v>
      </c>
      <c r="F31" s="48">
        <f t="shared" si="13"/>
        <v>20945.757646646765</v>
      </c>
      <c r="G31" s="53">
        <f>[7]T_post_detr.4.6!K47</f>
        <v>18621.73021942077</v>
      </c>
      <c r="H31" s="53">
        <f>[7]T_post_detr.4.6!L47</f>
        <v>0</v>
      </c>
      <c r="I31" s="48">
        <f t="shared" si="14"/>
        <v>18621.73021942077</v>
      </c>
      <c r="J31" s="53">
        <f>[7]T_post_detr.4.6!P47</f>
        <v>20553.388530930155</v>
      </c>
      <c r="K31" s="53">
        <f>[7]T_post_detr.4.6!Q47</f>
        <v>0</v>
      </c>
      <c r="L31" s="48">
        <f t="shared" si="15"/>
        <v>20553.388530930155</v>
      </c>
      <c r="M31" s="53">
        <f>[7]T_post_detr.4.6!U47</f>
        <v>28482.118630998695</v>
      </c>
      <c r="N31" s="53">
        <f>[7]T_post_detr.4.6!V47</f>
        <v>0</v>
      </c>
      <c r="O31" s="48">
        <f t="shared" si="16"/>
        <v>28482.118630998695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1417.1053214398078</v>
      </c>
      <c r="E32" s="54">
        <f>+E33+E34+E35+E36</f>
        <v>19999.85988</v>
      </c>
      <c r="F32" s="48">
        <f t="shared" si="13"/>
        <v>21416.965201439809</v>
      </c>
      <c r="G32" s="54">
        <f>+G33+G34+G35+G36</f>
        <v>1401.4870446959635</v>
      </c>
      <c r="H32" s="54">
        <f>+H33+H34+H35+H36</f>
        <v>19999.919999999998</v>
      </c>
      <c r="I32" s="48">
        <f t="shared" si="14"/>
        <v>21401.407044695963</v>
      </c>
      <c r="J32" s="54">
        <f>+J33+J34+J35+J36</f>
        <v>1401.4870446959635</v>
      </c>
      <c r="K32" s="54">
        <f>+K33+K34+K35+K36</f>
        <v>19999.919999999998</v>
      </c>
      <c r="L32" s="48">
        <f t="shared" si="15"/>
        <v>21401.407044695963</v>
      </c>
      <c r="M32" s="54">
        <f>+M33+M34+M35+M36</f>
        <v>1401.4870446959635</v>
      </c>
      <c r="N32" s="54">
        <f>+N33+N34+N35+N36</f>
        <v>19999.919999999998</v>
      </c>
      <c r="O32" s="48">
        <f t="shared" si="16"/>
        <v>21401.407044695963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[7]T_post_detr.4.6!F49</f>
        <v>0</v>
      </c>
      <c r="E33" s="47">
        <f>[7]T_post_detr.4.6!G49</f>
        <v>0</v>
      </c>
      <c r="F33" s="48">
        <f t="shared" si="13"/>
        <v>0</v>
      </c>
      <c r="G33" s="47">
        <f>[7]T_post_detr.4.6!K49</f>
        <v>0</v>
      </c>
      <c r="H33" s="47">
        <f>[7]T_post_detr.4.6!L49</f>
        <v>0</v>
      </c>
      <c r="I33" s="48">
        <f t="shared" si="14"/>
        <v>0</v>
      </c>
      <c r="J33" s="47">
        <f>[7]T_post_detr.4.6!P49</f>
        <v>0</v>
      </c>
      <c r="K33" s="47">
        <f>[7]T_post_detr.4.6!Q49</f>
        <v>0</v>
      </c>
      <c r="L33" s="48">
        <f t="shared" si="15"/>
        <v>0</v>
      </c>
      <c r="M33" s="47">
        <f>[7]T_post_detr.4.6!U49</f>
        <v>0</v>
      </c>
      <c r="N33" s="47">
        <f>[7]T_post_detr.4.6!V49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[7]T_post_detr.4.6!F50</f>
        <v>155.92057661980797</v>
      </c>
      <c r="E34" s="47">
        <f>[7]T_post_detr.4.6!G50</f>
        <v>19999.85988</v>
      </c>
      <c r="F34" s="48">
        <f>D34+E34</f>
        <v>20155.780456619807</v>
      </c>
      <c r="G34" s="47">
        <f>[7]T_post_detr.4.6!K50</f>
        <v>141.56276039999997</v>
      </c>
      <c r="H34" s="47">
        <f>[7]T_post_detr.4.6!L50</f>
        <v>19999.919999999998</v>
      </c>
      <c r="I34" s="48">
        <f>G34+H34</f>
        <v>20141.482760399998</v>
      </c>
      <c r="J34" s="47">
        <f>[7]T_post_detr.4.6!P50</f>
        <v>141.56276039999997</v>
      </c>
      <c r="K34" s="47">
        <f>[7]T_post_detr.4.6!Q50</f>
        <v>19999.919999999998</v>
      </c>
      <c r="L34" s="48">
        <f t="shared" si="15"/>
        <v>20141.482760399998</v>
      </c>
      <c r="M34" s="47">
        <f>[7]T_post_detr.4.6!U50</f>
        <v>141.56276039999997</v>
      </c>
      <c r="N34" s="47">
        <f>[7]T_post_detr.4.6!V50</f>
        <v>19999.919999999998</v>
      </c>
      <c r="O34" s="48">
        <f t="shared" si="16"/>
        <v>20141.482760399998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[7]T_post_detr.4.6!F51</f>
        <v>1261.1847448199999</v>
      </c>
      <c r="E35" s="47">
        <f>[7]T_post_detr.4.6!G51</f>
        <v>0</v>
      </c>
      <c r="F35" s="48">
        <f t="shared" si="13"/>
        <v>1261.1847448199999</v>
      </c>
      <c r="G35" s="47">
        <f>[7]T_post_detr.4.6!K51</f>
        <v>1259.9242842959636</v>
      </c>
      <c r="H35" s="47">
        <f>[7]T_post_detr.4.6!L51</f>
        <v>0</v>
      </c>
      <c r="I35" s="48">
        <f t="shared" ref="I35:I44" si="17">G35+H35</f>
        <v>1259.9242842959636</v>
      </c>
      <c r="J35" s="47">
        <f>[7]T_post_detr.4.6!P51</f>
        <v>1259.9242842959636</v>
      </c>
      <c r="K35" s="47">
        <f>[7]T_post_detr.4.6!Q51</f>
        <v>0</v>
      </c>
      <c r="L35" s="48">
        <f t="shared" si="15"/>
        <v>1259.9242842959636</v>
      </c>
      <c r="M35" s="47">
        <f>[7]T_post_detr.4.6!U51</f>
        <v>1259.9242842959636</v>
      </c>
      <c r="N35" s="47">
        <f>[7]T_post_detr.4.6!V51</f>
        <v>0</v>
      </c>
      <c r="O35" s="48">
        <f t="shared" si="16"/>
        <v>1259.9242842959636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[7]T_post_detr.4.6!F52</f>
        <v>0</v>
      </c>
      <c r="E36" s="47">
        <f>[7]T_post_detr.4.6!G52</f>
        <v>0</v>
      </c>
      <c r="F36" s="48">
        <f t="shared" si="13"/>
        <v>0</v>
      </c>
      <c r="G36" s="47">
        <f>[7]T_post_detr.4.6!K52</f>
        <v>0</v>
      </c>
      <c r="H36" s="47">
        <f>[7]T_post_detr.4.6!L52</f>
        <v>0</v>
      </c>
      <c r="I36" s="48">
        <f t="shared" si="17"/>
        <v>0</v>
      </c>
      <c r="J36" s="47">
        <f>[7]T_post_detr.4.6!P52</f>
        <v>0</v>
      </c>
      <c r="K36" s="47">
        <f>[7]T_post_detr.4.6!Q52</f>
        <v>0</v>
      </c>
      <c r="L36" s="48">
        <f t="shared" si="15"/>
        <v>0</v>
      </c>
      <c r="M36" s="47">
        <f>[7]T_post_detr.4.6!U52</f>
        <v>0</v>
      </c>
      <c r="N36" s="47">
        <f>[7]T_post_detr.4.6!V52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[7]T_post_detr.4.6!F53</f>
        <v>10887.374473349744</v>
      </c>
      <c r="E37" s="47">
        <f>[7]T_post_detr.4.6!G53</f>
        <v>0</v>
      </c>
      <c r="F37" s="48">
        <f t="shared" si="13"/>
        <v>10887.374473349744</v>
      </c>
      <c r="G37" s="47">
        <f>[7]T_post_detr.4.6!K53</f>
        <v>9595.757450426303</v>
      </c>
      <c r="H37" s="47">
        <f>[7]T_post_detr.4.6!L53</f>
        <v>0</v>
      </c>
      <c r="I37" s="48">
        <f t="shared" si="17"/>
        <v>9595.757450426303</v>
      </c>
      <c r="J37" s="47">
        <f>[7]T_post_detr.4.6!P53</f>
        <v>11024.923901332038</v>
      </c>
      <c r="K37" s="47">
        <f>[7]T_post_detr.4.6!Q53</f>
        <v>0</v>
      </c>
      <c r="L37" s="48">
        <f t="shared" si="15"/>
        <v>11024.923901332038</v>
      </c>
      <c r="M37" s="47">
        <f>[7]T_post_detr.4.6!U53</f>
        <v>15174.115163182683</v>
      </c>
      <c r="N37" s="47">
        <f>[7]T_post_detr.4.6!V53</f>
        <v>0</v>
      </c>
      <c r="O37" s="48">
        <f t="shared" si="16"/>
        <v>15174.115163182683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[7]T_post_detr.4.6!F54</f>
        <v>0</v>
      </c>
      <c r="E38" s="47">
        <f>[7]T_post_detr.4.6!G54</f>
        <v>0</v>
      </c>
      <c r="F38" s="48">
        <f t="shared" si="13"/>
        <v>0</v>
      </c>
      <c r="G38" s="47">
        <f>[7]T_post_detr.4.6!K54</f>
        <v>0</v>
      </c>
      <c r="H38" s="47">
        <f>[7]T_post_detr.4.6!L54</f>
        <v>0</v>
      </c>
      <c r="I38" s="48">
        <f t="shared" si="17"/>
        <v>0</v>
      </c>
      <c r="J38" s="47">
        <f>[7]T_post_detr.4.6!P54</f>
        <v>0</v>
      </c>
      <c r="K38" s="47">
        <f>[7]T_post_detr.4.6!Q54</f>
        <v>0</v>
      </c>
      <c r="L38" s="48">
        <f t="shared" si="15"/>
        <v>0</v>
      </c>
      <c r="M38" s="47">
        <f>[7]T_post_detr.4.6!U54</f>
        <v>0</v>
      </c>
      <c r="N38" s="47">
        <f>[7]T_post_detr.4.6!V54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[7]T_post_detr.4.6!F55</f>
        <v>0</v>
      </c>
      <c r="E39" s="56">
        <f>[7]T_post_detr.4.6!G55</f>
        <v>0</v>
      </c>
      <c r="F39" s="48">
        <f t="shared" si="13"/>
        <v>0</v>
      </c>
      <c r="G39" s="56">
        <f>[7]T_post_detr.4.6!K55</f>
        <v>0</v>
      </c>
      <c r="H39" s="56">
        <f>[7]T_post_detr.4.6!L55</f>
        <v>0</v>
      </c>
      <c r="I39" s="48">
        <f t="shared" si="17"/>
        <v>0</v>
      </c>
      <c r="J39" s="56">
        <f>[7]T_post_detr.4.6!P55</f>
        <v>0</v>
      </c>
      <c r="K39" s="56">
        <f>[7]T_post_detr.4.6!Q55</f>
        <v>0</v>
      </c>
      <c r="L39" s="48">
        <f t="shared" si="15"/>
        <v>0</v>
      </c>
      <c r="M39" s="56">
        <f>[7]T_post_detr.4.6!U55</f>
        <v>0</v>
      </c>
      <c r="N39" s="56">
        <f>[7]T_post_detr.4.6!V55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33250.237441436315</v>
      </c>
      <c r="E40" s="51">
        <f>E38+E37+E32+E31+E39</f>
        <v>19999.85988</v>
      </c>
      <c r="F40" s="52">
        <f t="shared" si="13"/>
        <v>53250.097321436318</v>
      </c>
      <c r="G40" s="51">
        <f>G38+G37+G32+G31+G39</f>
        <v>29618.974714543037</v>
      </c>
      <c r="H40" s="51">
        <f>H38+H37+H32+H31+H39</f>
        <v>19999.919999999998</v>
      </c>
      <c r="I40" s="52">
        <f t="shared" si="17"/>
        <v>49618.894714543036</v>
      </c>
      <c r="J40" s="51">
        <f>J38+J37+J32+J31+J39</f>
        <v>32979.799476958156</v>
      </c>
      <c r="K40" s="51">
        <f>K38+K37+K32+K31+K39</f>
        <v>19999.919999999998</v>
      </c>
      <c r="L40" s="52">
        <f t="shared" si="15"/>
        <v>52979.719476958155</v>
      </c>
      <c r="M40" s="51">
        <f>M38+M37+M32+M31+M39</f>
        <v>45057.720838877343</v>
      </c>
      <c r="N40" s="51">
        <f>N38+N37+N32+N31+N39</f>
        <v>19999.919999999998</v>
      </c>
      <c r="O40" s="52">
        <f t="shared" si="16"/>
        <v>65057.640838877342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[7]T_post_detr.4.6!F57</f>
        <v>0</v>
      </c>
      <c r="E41" s="22">
        <f>[7]T_post_detr.4.6!G57</f>
        <v>0</v>
      </c>
      <c r="F41" s="36">
        <f t="shared" si="13"/>
        <v>0</v>
      </c>
      <c r="G41" s="22">
        <f>[7]T_post_detr.4.6!K57</f>
        <v>0</v>
      </c>
      <c r="H41" s="22">
        <f>[7]T_post_detr.4.6!L57</f>
        <v>0</v>
      </c>
      <c r="I41" s="36">
        <f t="shared" si="17"/>
        <v>0</v>
      </c>
      <c r="J41" s="22">
        <f>[7]T_post_detr.4.6!P57</f>
        <v>0</v>
      </c>
      <c r="K41" s="22">
        <f>[7]T_post_detr.4.6!Q57</f>
        <v>0</v>
      </c>
      <c r="L41" s="36">
        <f t="shared" si="15"/>
        <v>0</v>
      </c>
      <c r="M41" s="22">
        <f>[7]T_post_detr.4.6!U57</f>
        <v>0</v>
      </c>
      <c r="N41" s="22">
        <f>[7]T_post_detr.4.6!V57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[7]T_post_detr.4.6!F58</f>
        <v>2597.1999999999998</v>
      </c>
      <c r="E42" s="22">
        <f>[7]T_post_detr.4.6!G58</f>
        <v>0</v>
      </c>
      <c r="F42" s="36">
        <f t="shared" si="13"/>
        <v>2597.1999999999998</v>
      </c>
      <c r="G42" s="22">
        <f>[7]T_post_detr.4.6!K58</f>
        <v>5564.2</v>
      </c>
      <c r="H42" s="22">
        <f>[7]T_post_detr.4.6!L58</f>
        <v>0</v>
      </c>
      <c r="I42" s="36">
        <f t="shared" si="17"/>
        <v>5564.2</v>
      </c>
      <c r="J42" s="22">
        <f>[7]T_post_detr.4.6!P58</f>
        <v>5564.2</v>
      </c>
      <c r="K42" s="22">
        <f>[7]T_post_detr.4.6!Q58</f>
        <v>0</v>
      </c>
      <c r="L42" s="36">
        <f t="shared" si="15"/>
        <v>5564.2</v>
      </c>
      <c r="M42" s="22">
        <f>[7]T_post_detr.4.6!U58</f>
        <v>5564.2</v>
      </c>
      <c r="N42" s="22">
        <f>[7]T_post_detr.4.6!V58</f>
        <v>0</v>
      </c>
      <c r="O42" s="36">
        <f t="shared" si="16"/>
        <v>5564.2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[7]T_post_detr.4.6!F59</f>
        <v>0</v>
      </c>
      <c r="E43" s="57">
        <f>[7]T_post_detr.4.6!G59</f>
        <v>0</v>
      </c>
      <c r="F43" s="36">
        <f t="shared" si="13"/>
        <v>0</v>
      </c>
      <c r="G43" s="57">
        <f>[7]T_post_detr.4.6!K59</f>
        <v>0</v>
      </c>
      <c r="H43" s="57">
        <f>[7]T_post_detr.4.6!L59</f>
        <v>0</v>
      </c>
      <c r="I43" s="36">
        <f t="shared" si="17"/>
        <v>0</v>
      </c>
      <c r="J43" s="57">
        <f>[7]T_post_detr.4.6!P59</f>
        <v>0</v>
      </c>
      <c r="K43" s="57">
        <f>[7]T_post_detr.4.6!Q59</f>
        <v>0</v>
      </c>
      <c r="L43" s="36">
        <f t="shared" si="15"/>
        <v>0</v>
      </c>
      <c r="M43" s="57">
        <f>[7]T_post_detr.4.6!U59</f>
        <v>0</v>
      </c>
      <c r="N43" s="57">
        <f>[7]T_post_detr.4.6!V59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[7]T_post_detr.4.6!F67</f>
        <v>0</v>
      </c>
      <c r="E44" s="57">
        <f>[7]T_post_detr.4.6!G67</f>
        <v>0</v>
      </c>
      <c r="F44" s="36">
        <f t="shared" si="13"/>
        <v>0</v>
      </c>
      <c r="G44" s="57">
        <f>[7]T_post_detr.4.6!K67</f>
        <v>0</v>
      </c>
      <c r="H44" s="57">
        <f>[7]T_post_detr.4.6!L67</f>
        <v>0</v>
      </c>
      <c r="I44" s="36">
        <f t="shared" si="17"/>
        <v>0</v>
      </c>
      <c r="J44" s="57">
        <f>[7]T_post_detr.4.6!P67</f>
        <v>0</v>
      </c>
      <c r="K44" s="57">
        <f>[7]T_post_detr.4.6!Q67</f>
        <v>-113.54326500000003</v>
      </c>
      <c r="L44" s="36">
        <f t="shared" si="15"/>
        <v>-113.54326500000003</v>
      </c>
      <c r="M44" s="57">
        <f>[7]T_post_detr.4.6!U67</f>
        <v>0</v>
      </c>
      <c r="N44" s="57">
        <f>[7]T_post_detr.4.6!V67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[7]T_post_detr.4.6!G68</f>
        <v>11231.543730969646</v>
      </c>
      <c r="F45" s="36">
        <f>E45</f>
        <v>11231.543730969646</v>
      </c>
      <c r="G45" s="34"/>
      <c r="H45" s="57">
        <f>[7]T_post_detr.4.6!L68</f>
        <v>10847.019970964791</v>
      </c>
      <c r="I45" s="36">
        <f>H45</f>
        <v>10847.019970964791</v>
      </c>
      <c r="J45" s="34"/>
      <c r="K45" s="57">
        <f>[7]T_post_detr.4.6!Q68</f>
        <v>11183.102447206304</v>
      </c>
      <c r="L45" s="36">
        <f>K45</f>
        <v>11183.102447206304</v>
      </c>
      <c r="M45" s="34"/>
      <c r="N45" s="57">
        <f>[7]T_post_detr.4.6!V68</f>
        <v>12390.894583398222</v>
      </c>
      <c r="O45" s="36">
        <f>N45</f>
        <v>12390.894583398222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[7]T_post_detr.4.6!K69</f>
        <v>0</v>
      </c>
      <c r="H46" s="22">
        <f>[7]T_post_detr.4.6!L69</f>
        <v>0</v>
      </c>
      <c r="I46" s="36">
        <f t="shared" ref="I46" si="18">G46+H46</f>
        <v>0</v>
      </c>
      <c r="J46" s="22">
        <f>[7]T_post_detr.4.6!P69</f>
        <v>0</v>
      </c>
      <c r="K46" s="22">
        <f>[7]T_post_detr.4.6!Q69</f>
        <v>0</v>
      </c>
      <c r="L46" s="36">
        <f t="shared" ref="L46" si="19">J46+K46</f>
        <v>0</v>
      </c>
      <c r="M46" s="22">
        <f>[7]T_post_detr.4.6!U69</f>
        <v>0</v>
      </c>
      <c r="N46" s="22">
        <f>[7]T_post_detr.4.6!V69</f>
        <v>0</v>
      </c>
      <c r="O46" s="36">
        <f t="shared" ref="O46" si="20">M46+N46</f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112315.43730969646</v>
      </c>
      <c r="E47" s="59">
        <f>E25+E30+E40+E41+E42+E43+E44+E45</f>
        <v>37853.222814969646</v>
      </c>
      <c r="F47" s="60">
        <f>D47+E47</f>
        <v>150168.66012466612</v>
      </c>
      <c r="G47" s="59">
        <f>G25+G30+G40+G41+G42+G43+G44+G46</f>
        <v>108470.1997096479</v>
      </c>
      <c r="H47" s="59">
        <f>H25+H30+H40+H41+H42+H43+H44+H45+H46</f>
        <v>38032.281970964788</v>
      </c>
      <c r="I47" s="60">
        <f>G47+H47</f>
        <v>146502.48168061269</v>
      </c>
      <c r="J47" s="59">
        <f>J25+J30+J40+J41+J42+J43+J44+J46</f>
        <v>111831.02447206303</v>
      </c>
      <c r="K47" s="59">
        <f>K25+K30+K40+K41+K42+K43+K44+K45+K46</f>
        <v>38254.821182206302</v>
      </c>
      <c r="L47" s="60">
        <f>J47+K47</f>
        <v>150085.84565426933</v>
      </c>
      <c r="M47" s="59">
        <f>M25+M30+M40+M41+M42+M43+M44+M46</f>
        <v>123908.94583398222</v>
      </c>
      <c r="N47" s="59">
        <f>N25+N30+N40+N41+N42+N43+N44+N45+N46</f>
        <v>39576.156583398217</v>
      </c>
      <c r="O47" s="60">
        <f>M47+N47</f>
        <v>163485.10241738043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[7]T_ante_detr.4.6!F74</f>
        <v>455849.52795485361</v>
      </c>
      <c r="E49" s="65">
        <f>[7]T_ante_detr.4.6!G74</f>
        <v>76975.063798951465</v>
      </c>
      <c r="F49" s="65">
        <f t="shared" si="13"/>
        <v>532824.59175380506</v>
      </c>
      <c r="G49" s="65">
        <f>[7]T_ante_detr.4.6!K74</f>
        <v>465949.61347361014</v>
      </c>
      <c r="H49" s="65">
        <f>[7]T_ante_detr.4.6!L74</f>
        <v>78548.655266827118</v>
      </c>
      <c r="I49" s="65">
        <f t="shared" ref="I49" si="21">G49+H49</f>
        <v>544498.26874043723</v>
      </c>
      <c r="J49" s="65">
        <f>[7]T_ante_detr.4.6!P74</f>
        <v>467468.16867199377</v>
      </c>
      <c r="K49" s="65">
        <f>[7]T_ante_detr.4.6!Q74</f>
        <v>73818.535602199379</v>
      </c>
      <c r="L49" s="65">
        <f t="shared" ref="L49" si="22">J49+K49</f>
        <v>541286.70427419315</v>
      </c>
      <c r="M49" s="65">
        <f>[7]T_ante_detr.4.6!U74</f>
        <v>479546.09003391291</v>
      </c>
      <c r="N49" s="65">
        <f>[7]T_ante_detr.4.6!V74</f>
        <v>75139.871003391279</v>
      </c>
      <c r="O49" s="65">
        <f t="shared" ref="O49" si="23">M49+N49</f>
        <v>554685.96103730425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455849.52795485361</v>
      </c>
      <c r="E50" s="59">
        <f t="shared" si="24"/>
        <v>72206.631879485358</v>
      </c>
      <c r="F50" s="59">
        <f t="shared" si="24"/>
        <v>528056.15983433905</v>
      </c>
      <c r="G50" s="59">
        <f t="shared" si="24"/>
        <v>465949.61347361014</v>
      </c>
      <c r="H50" s="59">
        <f t="shared" si="24"/>
        <v>73780.22334736101</v>
      </c>
      <c r="I50" s="59">
        <f t="shared" si="24"/>
        <v>539729.8368209711</v>
      </c>
      <c r="J50" s="59">
        <f t="shared" si="24"/>
        <v>467468.16867199377</v>
      </c>
      <c r="K50" s="59">
        <f t="shared" si="24"/>
        <v>73818.535602199379</v>
      </c>
      <c r="L50" s="59">
        <f t="shared" si="24"/>
        <v>541286.70427419315</v>
      </c>
      <c r="M50" s="59">
        <f t="shared" si="24"/>
        <v>479546.09003391291</v>
      </c>
      <c r="N50" s="59">
        <f t="shared" si="24"/>
        <v>75139.871003391279</v>
      </c>
      <c r="O50" s="59">
        <f t="shared" si="24"/>
        <v>554685.96103730425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[7]IN_Par_22!$F$44</f>
        <v>0.83530000000000004</v>
      </c>
      <c r="G53" s="72"/>
      <c r="H53" s="73"/>
      <c r="I53" s="74">
        <f>'[7]IN_Par_23-24-25'!$F$45</f>
        <v>0.83530000000000004</v>
      </c>
      <c r="J53" s="72"/>
      <c r="K53" s="73"/>
      <c r="L53" s="74">
        <f>'[7]IN_Par_23-24-25'!$Q$45</f>
        <v>0.83530000000000004</v>
      </c>
      <c r="M53" s="72"/>
      <c r="N53" s="73"/>
      <c r="O53" s="74">
        <f>'[7]IN_Par_23-24-25'!$AB$45</f>
        <v>0.83530000000000004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[7]IN_Par_22!$E$85</f>
        <v>1848.104</v>
      </c>
      <c r="G54" s="34"/>
      <c r="H54" s="76"/>
      <c r="I54" s="77">
        <f>+'[7]IN_Par_23-24-25'!E86</f>
        <v>1848.104</v>
      </c>
      <c r="J54" s="34"/>
      <c r="K54" s="76"/>
      <c r="L54" s="77">
        <f>+'[7]IN_Par_23-24-25'!P86</f>
        <v>1848.104</v>
      </c>
      <c r="M54" s="34"/>
      <c r="N54" s="76"/>
      <c r="O54" s="77">
        <f>+'[7]IN_Par_23-24-25'!AA86</f>
        <v>1848.104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+[7]IN_Par_22!E86</f>
        <v>26.56881467803748</v>
      </c>
      <c r="G55" s="34"/>
      <c r="H55" s="76"/>
      <c r="I55" s="78">
        <f>+'[7]IN_Par_23-24-25'!E87</f>
        <v>27.673638566431027</v>
      </c>
      <c r="J55" s="34"/>
      <c r="K55" s="76"/>
      <c r="L55" s="78">
        <f>+'[7]IN_Par_23-24-25'!P87</f>
        <v>28.572859527079594</v>
      </c>
      <c r="M55" s="34"/>
      <c r="N55" s="76"/>
      <c r="O55" s="78">
        <f>+'[7]IN_Par_23-24-25'!AA87</f>
        <v>29.204516456918608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+[7]IN_Par_22!E87</f>
        <v>30.162319852330292</v>
      </c>
      <c r="G56" s="81"/>
      <c r="H56" s="82"/>
      <c r="I56" s="78">
        <f>+'[7]IN_Par_23-24-25'!E88</f>
        <v>30.162319852330292</v>
      </c>
      <c r="J56" s="81"/>
      <c r="K56" s="82"/>
      <c r="L56" s="78">
        <f>+'[7]IN_Par_23-24-25'!P88</f>
        <v>30.162319852330292</v>
      </c>
      <c r="M56" s="81"/>
      <c r="N56" s="82"/>
      <c r="O56" s="78">
        <f>+'[7]IN_Par_23-24-25'!AA88</f>
        <v>30.162319852330292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[7]IN_Par_22!$E$57</f>
        <v>0</v>
      </c>
      <c r="G59" s="87"/>
      <c r="H59" s="73"/>
      <c r="I59" s="86">
        <f>+'[7]IN_Par_23-24-25'!E58</f>
        <v>0</v>
      </c>
      <c r="J59" s="72"/>
      <c r="K59" s="73"/>
      <c r="L59" s="88">
        <f>+'[7]IN_Par_23-24-25'!P58</f>
        <v>0</v>
      </c>
      <c r="M59" s="72"/>
      <c r="N59" s="73"/>
      <c r="O59" s="88">
        <f>+'[7]IN_Par_23-24-25'!AA58</f>
        <v>0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[7]IN_Par_22!$E$58</f>
        <v>-4.2748177142806876E-2</v>
      </c>
      <c r="G60" s="90"/>
      <c r="H60" s="76"/>
      <c r="I60" s="89">
        <f>+'[7]IN_Par_23-24-25'!E59</f>
        <v>-4.2748177142806876E-2</v>
      </c>
      <c r="J60" s="34"/>
      <c r="K60" s="91"/>
      <c r="L60" s="89">
        <f>+'[7]IN_Par_23-24-25'!P59</f>
        <v>-4.2748177142806876E-2</v>
      </c>
      <c r="M60" s="34"/>
      <c r="N60" s="76"/>
      <c r="O60" s="89">
        <f>+'[7]IN_Par_23-24-25'!AA59</f>
        <v>-4.2748177142806876E-2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-4.2748177142806876E-2</v>
      </c>
      <c r="G61" s="90"/>
      <c r="H61" s="76"/>
      <c r="I61" s="92">
        <f>SUM(I59:I60)</f>
        <v>-4.2748177142806876E-2</v>
      </c>
      <c r="J61" s="34"/>
      <c r="K61" s="76"/>
      <c r="L61" s="93">
        <f>SUM(L59:L60)</f>
        <v>-4.2748177142806876E-2</v>
      </c>
      <c r="M61" s="34"/>
      <c r="N61" s="76"/>
      <c r="O61" s="92">
        <f>SUM(O59:O60)</f>
        <v>-4.2748177142806876E-2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0.95725182285719312</v>
      </c>
      <c r="G62" s="95"/>
      <c r="H62" s="82"/>
      <c r="I62" s="94">
        <f>1+I61</f>
        <v>0.95725182285719312</v>
      </c>
      <c r="J62" s="81"/>
      <c r="K62" s="82"/>
      <c r="L62" s="94">
        <f>1+L61</f>
        <v>0.95725182285719312</v>
      </c>
      <c r="M62" s="81"/>
      <c r="N62" s="82"/>
      <c r="O62" s="94">
        <f>1+O61</f>
        <v>0.95725182285719312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[7]T_ante_detr.4.6!C82</f>
        <v>1.7000000000000001E-2</v>
      </c>
      <c r="G65" s="72"/>
      <c r="H65" s="73"/>
      <c r="I65" s="102">
        <f>[7]T_ante_detr.4.6!D82</f>
        <v>1.7000000000000001E-2</v>
      </c>
      <c r="J65" s="72"/>
      <c r="K65" s="73"/>
      <c r="L65" s="102">
        <f>[7]T_ante_detr.4.6!E82</f>
        <v>1.7000000000000001E-2</v>
      </c>
      <c r="M65" s="72"/>
      <c r="N65" s="73"/>
      <c r="O65" s="102">
        <f>[7]T_ante_detr.4.6!F82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[7]T_ante_detr.4.6!C83</f>
        <v>1E-3</v>
      </c>
      <c r="G66" s="34"/>
      <c r="H66" s="76"/>
      <c r="I66" s="104">
        <f>[7]T_ante_detr.4.6!D83</f>
        <v>1E-3</v>
      </c>
      <c r="J66" s="34"/>
      <c r="K66" s="76"/>
      <c r="L66" s="104">
        <f>[7]T_ante_detr.4.6!E83</f>
        <v>1E-3</v>
      </c>
      <c r="M66" s="34"/>
      <c r="N66" s="76"/>
      <c r="O66" s="104">
        <f>[7]T_ante_detr.4.6!F83</f>
        <v>1E-3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[7]T_ante_detr.4.6!C84</f>
        <v>0.03</v>
      </c>
      <c r="G67" s="34"/>
      <c r="H67" s="76"/>
      <c r="I67" s="104">
        <f>[7]T_ante_detr.4.6!D84</f>
        <v>0.03</v>
      </c>
      <c r="J67" s="34"/>
      <c r="K67" s="76"/>
      <c r="L67" s="104">
        <f>[7]T_ante_detr.4.6!E84</f>
        <v>0.03</v>
      </c>
      <c r="M67" s="34"/>
      <c r="N67" s="76"/>
      <c r="O67" s="104">
        <f>[7]T_ante_detr.4.6!F84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[7]T_ante_detr.4.6!C85</f>
        <v>0.02</v>
      </c>
      <c r="G68" s="34"/>
      <c r="H68" s="76"/>
      <c r="I68" s="104">
        <f>[7]T_ante_detr.4.6!D85</f>
        <v>0.02</v>
      </c>
      <c r="J68" s="34"/>
      <c r="K68" s="76"/>
      <c r="L68" s="104">
        <f>[7]T_ante_detr.4.6!E85</f>
        <v>0.02</v>
      </c>
      <c r="M68" s="34"/>
      <c r="N68" s="76"/>
      <c r="O68" s="104">
        <f>[7]T_ante_detr.4.6!F85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[7]T_ante_detr.4.6!C86</f>
        <v>0</v>
      </c>
      <c r="G69" s="34"/>
      <c r="H69" s="76"/>
      <c r="I69" s="104">
        <f>[7]T_ante_detr.4.6!D86</f>
        <v>0</v>
      </c>
      <c r="J69" s="34"/>
      <c r="K69" s="76"/>
      <c r="L69" s="104">
        <f>[7]T_ante_detr.4.6!E86</f>
        <v>0</v>
      </c>
      <c r="M69" s="34"/>
      <c r="N69" s="76"/>
      <c r="O69" s="104">
        <f>[7]T_ante_detr.4.6!F86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[7]T_ante_detr.4.6!C87</f>
        <v>6.6000000000000003E-2</v>
      </c>
      <c r="G70" s="34"/>
      <c r="H70" s="76"/>
      <c r="I70" s="105">
        <f>[7]T_ante_detr.4.6!D87</f>
        <v>6.6000000000000003E-2</v>
      </c>
      <c r="J70" s="34"/>
      <c r="K70" s="76"/>
      <c r="L70" s="105">
        <f>[7]T_ante_detr.4.6!E87</f>
        <v>6.6000000000000003E-2</v>
      </c>
      <c r="M70" s="34"/>
      <c r="N70" s="76"/>
      <c r="O70" s="105">
        <f>[7]T_ante_detr.4.6!F87</f>
        <v>6.6000000000000003E-2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1.0660000000000001</v>
      </c>
      <c r="G71" s="34"/>
      <c r="H71" s="76"/>
      <c r="I71" s="106">
        <f>(1+I70)</f>
        <v>1.0660000000000001</v>
      </c>
      <c r="J71" s="34"/>
      <c r="K71" s="76"/>
      <c r="L71" s="106">
        <f>(1+L70)</f>
        <v>1.0660000000000001</v>
      </c>
      <c r="M71" s="34"/>
      <c r="N71" s="76"/>
      <c r="O71" s="106">
        <f>(1+O70)</f>
        <v>1.0660000000000001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528056.15983433905</v>
      </c>
      <c r="G72" s="34"/>
      <c r="H72" s="76"/>
      <c r="I72" s="108">
        <f>I50</f>
        <v>539729.8368209711</v>
      </c>
      <c r="J72" s="34"/>
      <c r="K72" s="76"/>
      <c r="L72" s="108">
        <f>L50</f>
        <v>541286.70427419315</v>
      </c>
      <c r="M72" s="34"/>
      <c r="N72" s="76"/>
      <c r="O72" s="108">
        <f>O50</f>
        <v>554685.96103730425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[7]T_ante_detr.4.6!C91</f>
        <v>413066.28278020199</v>
      </c>
      <c r="G73" s="34"/>
      <c r="H73" s="76"/>
      <c r="I73" s="110">
        <f>+[7]T_ante_detr.4.6!D91</f>
        <v>377887.49970967288</v>
      </c>
      <c r="J73" s="34"/>
      <c r="K73" s="76"/>
      <c r="L73" s="110">
        <f>+[7]T_ante_detr.4.6!E91</f>
        <v>393227.35514035844</v>
      </c>
      <c r="M73" s="34"/>
      <c r="N73" s="76"/>
      <c r="O73" s="110">
        <f>+[7]T_ante_detr.4.6!F91</f>
        <v>391200.85861992376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[7]T_ante_detr.4.6!C92</f>
        <v>98371.338511552487</v>
      </c>
      <c r="G74" s="34"/>
      <c r="H74" s="76"/>
      <c r="I74" s="110">
        <f>+[7]T_ante_detr.4.6!D92</f>
        <v>150168.66012466612</v>
      </c>
      <c r="J74" s="34"/>
      <c r="K74" s="76"/>
      <c r="L74" s="110">
        <f>+[7]T_ante_detr.4.6!E92</f>
        <v>146502.48168061269</v>
      </c>
      <c r="M74" s="34"/>
      <c r="N74" s="76"/>
      <c r="O74" s="110">
        <f>+[7]T_ante_detr.4.6!F92</f>
        <v>150085.84565426933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511437.62129175448</v>
      </c>
      <c r="G75" s="34"/>
      <c r="H75" s="76"/>
      <c r="I75" s="111">
        <f>+I73+I74</f>
        <v>528056.15983433905</v>
      </c>
      <c r="J75" s="34"/>
      <c r="K75" s="76"/>
      <c r="L75" s="111">
        <f>+L73+L74</f>
        <v>539729.8368209711</v>
      </c>
      <c r="M75" s="34"/>
      <c r="N75" s="76"/>
      <c r="O75" s="111">
        <f>+O73+O74</f>
        <v>541286.70427419315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1.0324937741197266</v>
      </c>
      <c r="G76" s="81"/>
      <c r="H76" s="82"/>
      <c r="I76" s="112">
        <f>+I72/I75</f>
        <v>1.0221068853553272</v>
      </c>
      <c r="J76" s="81"/>
      <c r="K76" s="82"/>
      <c r="L76" s="112">
        <f>+L72/L75</f>
        <v>1.0028845310135013</v>
      </c>
      <c r="M76" s="81"/>
      <c r="N76" s="82"/>
      <c r="O76" s="112">
        <f>+O72/O75</f>
        <v>1.024754453891636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528056.15983433905</v>
      </c>
      <c r="G78" s="73"/>
      <c r="H78" s="73"/>
      <c r="I78" s="115">
        <f>IF(I72&lt;=I75*I71,I72,I75*I71)</f>
        <v>539729.8368209711</v>
      </c>
      <c r="J78" s="73"/>
      <c r="K78" s="73"/>
      <c r="L78" s="115">
        <f>IF(L72&lt;=L75*L71,L72,L75*L71)</f>
        <v>541286.70427419315</v>
      </c>
      <c r="M78" s="73"/>
      <c r="N78" s="73"/>
      <c r="O78" s="115">
        <f>IF(O72&lt;=O75*O71,O72,O75*O71)</f>
        <v>554685.96103730425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[7]T_post_detr.4.6!F102</f>
        <v>343534.09064515715</v>
      </c>
      <c r="E81" s="120">
        <f>[7]T_post_detr.4.6!G102</f>
        <v>34353.409064515719</v>
      </c>
      <c r="F81" s="115">
        <f>IF([7]IN_Rimd!$C$16="ERRORE, LA SOMMA DELLE CELLE DIFFERISCE DAL TOTALE
PER UN IMPORTO PARI A:","ERRORE",D81+E81)</f>
        <v>377887.49970967288</v>
      </c>
      <c r="G81" s="119">
        <f>[7]T_post_detr.4.6!K102</f>
        <v>357479.41376396222</v>
      </c>
      <c r="H81" s="120">
        <f>[7]T_post_detr.4.6!L102</f>
        <v>35747.941376396222</v>
      </c>
      <c r="I81" s="115">
        <f>IF([7]IN_Rimd!$H$16="ERRORE, LA SOMMA DELLE CELLE DIFFERISCE DAL TOTALE
PER UN IMPORTO PARI A:","ERRORE",G81+H81)</f>
        <v>393227.35514035844</v>
      </c>
      <c r="J81" s="119">
        <f>[7]T_post_detr.4.6!P102</f>
        <v>355637.14419993071</v>
      </c>
      <c r="K81" s="120">
        <f>[7]T_post_detr.4.6!Q102</f>
        <v>35563.71441999307</v>
      </c>
      <c r="L81" s="115">
        <f>IF([7]IN_Rimd!$M$16="ERRORE, LA SOMMA DELLE CELLE DIFFERISCE DAL TOTALE
PER UN IMPORTO PARI A:","ERRORE",J81+K81)</f>
        <v>391200.85861992376</v>
      </c>
      <c r="M81" s="119">
        <f>[7]T_post_detr.4.6!U102</f>
        <v>355637.14419993071</v>
      </c>
      <c r="N81" s="120">
        <f>[7]T_post_detr.4.6!V102</f>
        <v>35563.71441999307</v>
      </c>
      <c r="O81" s="115">
        <f>IF([7]IN_Rimd!$R$16="ERRORE, LA SOMMA DELLE CELLE DIFFERISCE DAL TOTALE
PER UN IMPORTO PARI A:","ERRORE",M81+N81)</f>
        <v>391200.85861992376</v>
      </c>
    </row>
    <row r="82" spans="1:52" s="14" customFormat="1" ht="20" customHeight="1" thickBot="1">
      <c r="B82" s="118" t="s">
        <v>74</v>
      </c>
      <c r="D82" s="121">
        <f>[7]T_post_detr.4.6!F103</f>
        <v>112315.43730969646</v>
      </c>
      <c r="E82" s="122">
        <f>[7]T_post_detr.4.6!G103</f>
        <v>37853.222814969646</v>
      </c>
      <c r="F82" s="123">
        <f>IF([7]IN_Rimd!$C$16="ERRORE, LA SOMMA DELLE CELLE DIFFERISCE DAL TOTALE
PER UN IMPORTO PARI A:","ERRORE",D82+E82)</f>
        <v>150168.66012466612</v>
      </c>
      <c r="G82" s="121">
        <f>[7]T_post_detr.4.6!K103</f>
        <v>108470.1997096479</v>
      </c>
      <c r="H82" s="122">
        <f>[7]T_post_detr.4.6!L103</f>
        <v>38032.281970964788</v>
      </c>
      <c r="I82" s="123">
        <f>IF([7]IN_Rimd!$H$16="ERRORE, LA SOMMA DELLE CELLE DIFFERISCE DAL TOTALE
PER UN IMPORTO PARI A:","ERRORE",G82+H82)</f>
        <v>146502.48168061269</v>
      </c>
      <c r="J82" s="121">
        <f>[7]T_post_detr.4.6!P103</f>
        <v>111831.02447206303</v>
      </c>
      <c r="K82" s="122">
        <f>[7]T_post_detr.4.6!Q103</f>
        <v>38254.821182206302</v>
      </c>
      <c r="L82" s="123">
        <f>IF([7]IN_Rimd!$M$16="ERRORE, LA SOMMA DELLE CELLE DIFFERISCE DAL TOTALE
PER UN IMPORTO PARI A:","ERRORE",J82+K82)</f>
        <v>150085.84565426933</v>
      </c>
      <c r="M82" s="121">
        <f>[7]T_post_detr.4.6!U103</f>
        <v>123908.94583398222</v>
      </c>
      <c r="N82" s="122">
        <f>[7]T_post_detr.4.6!V103</f>
        <v>39576.156583398217</v>
      </c>
      <c r="O82" s="123">
        <f>IF([7]IN_Rimd!$R$16="ERRORE, LA SOMMA DELLE CELLE DIFFERISCE DAL TOTALE
PER UN IMPORTO PARI A:","ERRORE",M82+N82)</f>
        <v>163485.10241738043</v>
      </c>
    </row>
    <row r="83" spans="1:52" s="124" customFormat="1" ht="17.25" customHeight="1" thickBot="1">
      <c r="B83" s="125" t="s">
        <v>75</v>
      </c>
      <c r="C83" s="14"/>
      <c r="D83" s="126">
        <f>SUM(D81:D82)</f>
        <v>455849.52795485361</v>
      </c>
      <c r="E83" s="127">
        <f>SUM(E81:E82)</f>
        <v>72206.631879485358</v>
      </c>
      <c r="F83" s="128">
        <f>IF([7]IN_Rimd!$C$16="ERRORE, LA SOMMA DELLE CELLE DIFFERISCE DAL TOTALE
PER UN IMPORTO PARI A:","ERRORE",D83+E83)</f>
        <v>528056.15983433893</v>
      </c>
      <c r="G83" s="126">
        <f>SUM(G81:G82)</f>
        <v>465949.61347361014</v>
      </c>
      <c r="H83" s="127">
        <f>SUM(H81:H82)</f>
        <v>73780.22334736101</v>
      </c>
      <c r="I83" s="128">
        <f>IF([7]IN_Rimd!$H$16="ERRORE, LA SOMMA DELLE CELLE DIFFERISCE DAL TOTALE
PER UN IMPORTO PARI A:","ERRORE",G83+H83)</f>
        <v>539729.8368209711</v>
      </c>
      <c r="J83" s="126">
        <f>SUM(J81:J82)</f>
        <v>467468.16867199377</v>
      </c>
      <c r="K83" s="127">
        <f>SUM(K81:K82)</f>
        <v>73818.535602199379</v>
      </c>
      <c r="L83" s="128">
        <f>IF([7]IN_Rimd!$M$16="ERRORE, LA SOMMA DELLE CELLE DIFFERISCE DAL TOTALE
PER UN IMPORTO PARI A:","ERRORE",J83+K83)</f>
        <v>541286.70427419315</v>
      </c>
      <c r="M83" s="126">
        <f>SUM(M81:M82)</f>
        <v>479546.09003391291</v>
      </c>
      <c r="N83" s="127">
        <f>SUM(N81:N82)</f>
        <v>75139.871003391279</v>
      </c>
      <c r="O83" s="128">
        <f>IF([7]IN_Rimd!$R$16="ERRORE, LA SOMMA DELLE CELLE DIFFERISCE DAL TOTALE
PER UN IMPORTO PARI A:","ERRORE",M83+N83)</f>
        <v>554685.96103730425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'[7]IN_COexp-RC-T'!C62</f>
        <v>0</v>
      </c>
      <c r="G85" s="73"/>
      <c r="H85" s="73"/>
      <c r="I85" s="131">
        <f>'[7]IN_COexp-RC-T'!D62</f>
        <v>0</v>
      </c>
      <c r="J85" s="73"/>
      <c r="K85" s="73"/>
      <c r="L85" s="131">
        <f>'[7]IN_COexp-RC-T'!E62</f>
        <v>0</v>
      </c>
      <c r="M85" s="73"/>
      <c r="N85" s="73"/>
      <c r="O85" s="131">
        <f>'[7]IN_COexp-RC-T'!F62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'[7]IN_COexp-RC-T'!C63</f>
        <v>0</v>
      </c>
      <c r="G86" s="82"/>
      <c r="H86" s="82"/>
      <c r="I86" s="132">
        <f>'[7]IN_COexp-RC-T'!D63</f>
        <v>0</v>
      </c>
      <c r="J86" s="82"/>
      <c r="K86" s="82"/>
      <c r="L86" s="132">
        <f>'[7]IN_COexp-RC-T'!E63</f>
        <v>0</v>
      </c>
      <c r="M86" s="82"/>
      <c r="N86" s="82"/>
      <c r="O86" s="132">
        <f>'[7]IN_COexp-RC-T'!F63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377887.49970967288</v>
      </c>
      <c r="G88" s="72"/>
      <c r="H88" s="73"/>
      <c r="I88" s="136">
        <f>I81-I85</f>
        <v>393227.35514035844</v>
      </c>
      <c r="J88" s="72"/>
      <c r="K88" s="73"/>
      <c r="L88" s="136">
        <f>L81-L85</f>
        <v>391200.85861992376</v>
      </c>
      <c r="M88" s="72"/>
      <c r="N88" s="73"/>
      <c r="O88" s="136">
        <f>O81-O85</f>
        <v>391200.85861992376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150168.66012466612</v>
      </c>
      <c r="G89" s="34"/>
      <c r="H89" s="76"/>
      <c r="I89" s="138">
        <f>I82-I86</f>
        <v>146502.48168061269</v>
      </c>
      <c r="J89" s="34"/>
      <c r="K89" s="76"/>
      <c r="L89" s="138">
        <f>L82-L86</f>
        <v>150085.84565426933</v>
      </c>
      <c r="M89" s="34"/>
      <c r="N89" s="76"/>
      <c r="O89" s="138">
        <f>O82-O86</f>
        <v>163485.10241738043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528056.15983433905</v>
      </c>
      <c r="G90" s="81"/>
      <c r="H90" s="82"/>
      <c r="I90" s="139">
        <f>+I88+I89</f>
        <v>539729.8368209711</v>
      </c>
      <c r="J90" s="81"/>
      <c r="K90" s="82"/>
      <c r="L90" s="139">
        <f>+L88+L89</f>
        <v>541286.70427419315</v>
      </c>
      <c r="M90" s="81"/>
      <c r="N90" s="82"/>
      <c r="O90" s="139">
        <f>+O88+O89</f>
        <v>554685.96103730425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[7]T_post_detr.4.6!F111</f>
        <v>0</v>
      </c>
      <c r="E92" s="143">
        <f>[7]T_post_detr.4.6!G111</f>
        <v>0</v>
      </c>
      <c r="F92" s="144">
        <f>D92+E92</f>
        <v>0</v>
      </c>
      <c r="G92" s="142">
        <f>[7]T_post_detr.4.6!K111</f>
        <v>36424.630130979109</v>
      </c>
      <c r="H92" s="143">
        <f>[7]T_post_detr.4.6!L111</f>
        <v>0</v>
      </c>
      <c r="I92" s="144">
        <f>G92+H92</f>
        <v>36424.630130979109</v>
      </c>
      <c r="J92" s="142">
        <f>[7]T_post_detr.4.6!P111</f>
        <v>36424.630130979109</v>
      </c>
      <c r="K92" s="143">
        <f>[7]T_post_detr.4.6!Q111</f>
        <v>0</v>
      </c>
      <c r="L92" s="144">
        <f>J92+K92</f>
        <v>36424.630130979109</v>
      </c>
      <c r="M92" s="142">
        <f>[7]T_post_detr.4.6!U111</f>
        <v>36424.630130979109</v>
      </c>
      <c r="N92" s="143">
        <f>[7]T_post_detr.4.6!V111</f>
        <v>0</v>
      </c>
      <c r="O92" s="144">
        <f>M92+N92</f>
        <v>36424.630130979109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15" priority="4" operator="containsText" text="ERRORE">
      <formula>NOT(ISERROR(SEARCH("ERRORE",F81)))</formula>
    </cfRule>
  </conditionalFormatting>
  <conditionalFormatting sqref="I81:I83">
    <cfRule type="containsText" dxfId="14" priority="3" operator="containsText" text="ERRORE">
      <formula>NOT(ISERROR(SEARCH("ERRORE",I81)))</formula>
    </cfRule>
  </conditionalFormatting>
  <conditionalFormatting sqref="L81:L83">
    <cfRule type="containsText" dxfId="13" priority="2" operator="containsText" text="ERRORE">
      <formula>NOT(ISERROR(SEARCH("ERRORE",L81)))</formula>
    </cfRule>
  </conditionalFormatting>
  <conditionalFormatting sqref="O81:O83">
    <cfRule type="containsText" dxfId="12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8"/>
  <sheetViews>
    <sheetView topLeftCell="D49" zoomScale="70" zoomScaleNormal="70" zoomScalePageLayoutView="70" workbookViewId="0">
      <selection activeCell="B44" activeCellId="1" sqref="A20:XFD20 A44:XFD44"/>
    </sheetView>
  </sheetViews>
  <sheetFormatPr baseColWidth="10" defaultColWidth="9.83203125" defaultRowHeight="16" x14ac:dyDescent="0"/>
  <cols>
    <col min="1" max="1" width="2.33203125" style="5" customWidth="1"/>
    <col min="2" max="2" width="142.6640625" style="9" bestFit="1" customWidth="1"/>
    <col min="3" max="3" width="1.83203125" style="9" customWidth="1"/>
    <col min="4" max="15" width="24.33203125" style="9" customWidth="1"/>
    <col min="16" max="60" width="9.83203125" style="5"/>
    <col min="61" max="16384" width="9.83203125" style="9"/>
  </cols>
  <sheetData>
    <row r="1" spans="1:60" s="1" customFormat="1" ht="33" customHeight="1" thickBot="1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" thickTop="1" thickBot="1">
      <c r="B2" s="5"/>
      <c r="C2" s="6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</row>
    <row r="3" spans="1:60" ht="17" thickBot="1">
      <c r="B3" s="5"/>
      <c r="C3" s="6"/>
      <c r="D3" s="148">
        <v>2022</v>
      </c>
      <c r="E3" s="149"/>
      <c r="F3" s="150"/>
      <c r="G3" s="148">
        <v>2023</v>
      </c>
      <c r="H3" s="149"/>
      <c r="I3" s="150"/>
      <c r="J3" s="148">
        <v>2024</v>
      </c>
      <c r="K3" s="149"/>
      <c r="L3" s="150"/>
      <c r="M3" s="148">
        <v>2025</v>
      </c>
      <c r="N3" s="149"/>
      <c r="O3" s="150"/>
    </row>
    <row r="4" spans="1:60" s="13" customFormat="1" ht="42" customHeight="1" thickBot="1">
      <c r="A4" s="10"/>
      <c r="B4" s="11"/>
      <c r="C4" s="12"/>
      <c r="D4" s="151" t="s">
        <v>90</v>
      </c>
      <c r="E4" s="152"/>
      <c r="F4" s="153"/>
      <c r="G4" s="151" t="s">
        <v>90</v>
      </c>
      <c r="H4" s="152"/>
      <c r="I4" s="153"/>
      <c r="J4" s="151" t="s">
        <v>90</v>
      </c>
      <c r="K4" s="152"/>
      <c r="L4" s="153"/>
      <c r="M4" s="151" t="s">
        <v>90</v>
      </c>
      <c r="N4" s="152"/>
      <c r="O4" s="15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19" customFormat="1" ht="71.25" customHeight="1">
      <c r="A5" s="14"/>
      <c r="B5" s="15"/>
      <c r="C5" s="16"/>
      <c r="D5" s="17" t="s">
        <v>2</v>
      </c>
      <c r="E5" s="17" t="s">
        <v>3</v>
      </c>
      <c r="F5" s="18" t="s">
        <v>4</v>
      </c>
      <c r="G5" s="17" t="s">
        <v>2</v>
      </c>
      <c r="H5" s="17" t="s">
        <v>3</v>
      </c>
      <c r="I5" s="18" t="s">
        <v>4</v>
      </c>
      <c r="J5" s="17" t="s">
        <v>2</v>
      </c>
      <c r="K5" s="17" t="s">
        <v>3</v>
      </c>
      <c r="L5" s="18" t="s">
        <v>4</v>
      </c>
      <c r="M5" s="17" t="s">
        <v>2</v>
      </c>
      <c r="N5" s="17" t="s">
        <v>3</v>
      </c>
      <c r="O5" s="18" t="s">
        <v>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60" s="19" customFormat="1" ht="20" customHeight="1">
      <c r="A6" s="14"/>
      <c r="B6" s="20" t="s">
        <v>5</v>
      </c>
      <c r="C6" s="21"/>
      <c r="D6" s="22">
        <f>[8]T_post_detr.4.6!F7</f>
        <v>638544.20538775821</v>
      </c>
      <c r="E6" s="22">
        <f>[8]T_post_detr.4.6!G7</f>
        <v>0</v>
      </c>
      <c r="F6" s="23">
        <f>D6+E6</f>
        <v>638544.20538775821</v>
      </c>
      <c r="G6" s="22">
        <f>[8]T_post_detr.4.6!K7</f>
        <v>827630.99840787775</v>
      </c>
      <c r="H6" s="22">
        <f>[8]T_post_detr.4.6!L7</f>
        <v>0</v>
      </c>
      <c r="I6" s="23">
        <f>G6+H6</f>
        <v>827630.99840787775</v>
      </c>
      <c r="J6" s="22">
        <f>[8]T_post_detr.4.6!P7</f>
        <v>827630.99840787775</v>
      </c>
      <c r="K6" s="22">
        <f>[8]T_post_detr.4.6!Q7</f>
        <v>0</v>
      </c>
      <c r="L6" s="23">
        <f>J6+K6</f>
        <v>827630.99840787775</v>
      </c>
      <c r="M6" s="22">
        <f>[8]T_post_detr.4.6!U7</f>
        <v>827630.99840787775</v>
      </c>
      <c r="N6" s="22">
        <f>[8]T_post_detr.4.6!V7</f>
        <v>0</v>
      </c>
      <c r="O6" s="23">
        <f>M6+N6</f>
        <v>827630.99840787775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60" s="19" customFormat="1" ht="20" customHeight="1">
      <c r="A7" s="14"/>
      <c r="B7" s="20" t="s">
        <v>6</v>
      </c>
      <c r="C7" s="21"/>
      <c r="D7" s="22">
        <f>[8]T_post_detr.4.6!F8</f>
        <v>1579850.4867111875</v>
      </c>
      <c r="E7" s="22">
        <f>[8]T_post_detr.4.6!G8</f>
        <v>0</v>
      </c>
      <c r="F7" s="23">
        <f t="shared" ref="F7:F20" si="0">D7+E7</f>
        <v>1579850.4867111875</v>
      </c>
      <c r="G7" s="22">
        <f>[8]T_post_detr.4.6!K8</f>
        <v>1456883.0531252522</v>
      </c>
      <c r="H7" s="22">
        <f>[8]T_post_detr.4.6!L8</f>
        <v>0</v>
      </c>
      <c r="I7" s="23">
        <f t="shared" ref="I7:I13" si="1">G7+H7</f>
        <v>1456883.0531252522</v>
      </c>
      <c r="J7" s="22">
        <f>[8]T_post_detr.4.6!P8</f>
        <v>1456883.0531252522</v>
      </c>
      <c r="K7" s="22">
        <f>[8]T_post_detr.4.6!Q8</f>
        <v>0</v>
      </c>
      <c r="L7" s="23">
        <f t="shared" ref="L7:L12" si="2">J7+K7</f>
        <v>1456883.0531252522</v>
      </c>
      <c r="M7" s="22">
        <f>[8]T_post_detr.4.6!U8</f>
        <v>1456883.0531252522</v>
      </c>
      <c r="N7" s="22">
        <f>[8]T_post_detr.4.6!V8</f>
        <v>0</v>
      </c>
      <c r="O7" s="23">
        <f t="shared" ref="O7:O13" si="3">M7+N7</f>
        <v>1456883.0531252522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60" s="19" customFormat="1" ht="20" customHeight="1">
      <c r="A8" s="14"/>
      <c r="B8" s="20" t="s">
        <v>7</v>
      </c>
      <c r="C8" s="21"/>
      <c r="D8" s="22">
        <f>[8]T_post_detr.4.6!F9</f>
        <v>801599.2400678593</v>
      </c>
      <c r="E8" s="22">
        <f>[8]T_post_detr.4.6!G9</f>
        <v>0</v>
      </c>
      <c r="F8" s="23">
        <f t="shared" si="0"/>
        <v>801599.2400678593</v>
      </c>
      <c r="G8" s="22">
        <f>[8]T_post_detr.4.6!K9</f>
        <v>957434.22339071811</v>
      </c>
      <c r="H8" s="22">
        <f>[8]T_post_detr.4.6!L9</f>
        <v>0</v>
      </c>
      <c r="I8" s="23">
        <f t="shared" si="1"/>
        <v>957434.22339071811</v>
      </c>
      <c r="J8" s="22">
        <f>[8]T_post_detr.4.6!P9</f>
        <v>957434.22339071811</v>
      </c>
      <c r="K8" s="22">
        <f>[8]T_post_detr.4.6!Q9</f>
        <v>0</v>
      </c>
      <c r="L8" s="23">
        <f t="shared" si="2"/>
        <v>957434.22339071811</v>
      </c>
      <c r="M8" s="22">
        <f>[8]T_post_detr.4.6!U9</f>
        <v>957434.22339071811</v>
      </c>
      <c r="N8" s="22">
        <f>[8]T_post_detr.4.6!V9</f>
        <v>0</v>
      </c>
      <c r="O8" s="23">
        <f t="shared" si="3"/>
        <v>957434.22339071811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60" s="19" customFormat="1" ht="20" customHeight="1">
      <c r="A9" s="14"/>
      <c r="B9" s="20" t="s">
        <v>8</v>
      </c>
      <c r="C9" s="21"/>
      <c r="D9" s="22">
        <f>[8]T_post_detr.4.6!F10</f>
        <v>1318795.2277928914</v>
      </c>
      <c r="E9" s="22">
        <f>[8]T_post_detr.4.6!G10</f>
        <v>0</v>
      </c>
      <c r="F9" s="23">
        <f t="shared" si="0"/>
        <v>1318795.2277928914</v>
      </c>
      <c r="G9" s="22">
        <f>[8]T_post_detr.4.6!K10</f>
        <v>1477818.0714960443</v>
      </c>
      <c r="H9" s="22">
        <f>[8]T_post_detr.4.6!L10</f>
        <v>0</v>
      </c>
      <c r="I9" s="23">
        <f t="shared" si="1"/>
        <v>1477818.0714960443</v>
      </c>
      <c r="J9" s="22">
        <f>[8]T_post_detr.4.6!P10</f>
        <v>1477818.0714960443</v>
      </c>
      <c r="K9" s="22">
        <f>[8]T_post_detr.4.6!Q10</f>
        <v>0</v>
      </c>
      <c r="L9" s="23">
        <f t="shared" si="2"/>
        <v>1477818.0714960443</v>
      </c>
      <c r="M9" s="22">
        <f>[8]T_post_detr.4.6!U10</f>
        <v>1477818.0714960443</v>
      </c>
      <c r="N9" s="22">
        <f>[8]T_post_detr.4.6!V10</f>
        <v>0</v>
      </c>
      <c r="O9" s="23">
        <f t="shared" si="3"/>
        <v>1477818.0714960443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60" s="19" customFormat="1" ht="20" customHeight="1">
      <c r="A10" s="14"/>
      <c r="B10" s="24" t="s">
        <v>9</v>
      </c>
      <c r="C10" s="21"/>
      <c r="D10" s="22">
        <f>[8]T_post_detr.4.6!F11</f>
        <v>0</v>
      </c>
      <c r="E10" s="22">
        <f>[8]T_post_detr.4.6!G11</f>
        <v>0</v>
      </c>
      <c r="F10" s="23">
        <f t="shared" si="0"/>
        <v>0</v>
      </c>
      <c r="G10" s="22">
        <f>[8]T_post_detr.4.6!K11</f>
        <v>0</v>
      </c>
      <c r="H10" s="22">
        <f>[8]T_post_detr.4.6!L11</f>
        <v>0</v>
      </c>
      <c r="I10" s="23">
        <f t="shared" si="1"/>
        <v>0</v>
      </c>
      <c r="J10" s="22">
        <f>[8]T_post_detr.4.6!P11</f>
        <v>0</v>
      </c>
      <c r="K10" s="22">
        <f>[8]T_post_detr.4.6!Q11</f>
        <v>0</v>
      </c>
      <c r="L10" s="23">
        <f t="shared" si="2"/>
        <v>0</v>
      </c>
      <c r="M10" s="22">
        <f>[8]T_post_detr.4.6!U11</f>
        <v>0</v>
      </c>
      <c r="N10" s="22">
        <f>[8]T_post_detr.4.6!V11</f>
        <v>0</v>
      </c>
      <c r="O10" s="23">
        <f t="shared" si="3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9" customFormat="1" ht="20" customHeight="1">
      <c r="A11" s="14"/>
      <c r="B11" s="25" t="s">
        <v>10</v>
      </c>
      <c r="C11" s="21"/>
      <c r="D11" s="22">
        <f>[8]T_post_detr.4.6!F12</f>
        <v>38009.700000000004</v>
      </c>
      <c r="E11" s="22">
        <f>[8]T_post_detr.4.6!G12</f>
        <v>0</v>
      </c>
      <c r="F11" s="23">
        <f t="shared" si="0"/>
        <v>38009.700000000004</v>
      </c>
      <c r="G11" s="22">
        <f>[8]T_post_detr.4.6!K12</f>
        <v>74323.8</v>
      </c>
      <c r="H11" s="22">
        <f>[8]T_post_detr.4.6!L12</f>
        <v>0</v>
      </c>
      <c r="I11" s="23">
        <f t="shared" si="1"/>
        <v>74323.8</v>
      </c>
      <c r="J11" s="22">
        <f>[8]T_post_detr.4.6!P12</f>
        <v>74323.8</v>
      </c>
      <c r="K11" s="22">
        <f>[8]T_post_detr.4.6!Q12</f>
        <v>0</v>
      </c>
      <c r="L11" s="23">
        <f t="shared" si="2"/>
        <v>74323.8</v>
      </c>
      <c r="M11" s="22">
        <f>[8]T_post_detr.4.6!U12</f>
        <v>74323.8</v>
      </c>
      <c r="N11" s="22">
        <f>[8]T_post_detr.4.6!V12</f>
        <v>0</v>
      </c>
      <c r="O11" s="23">
        <f t="shared" si="3"/>
        <v>74323.8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9" customFormat="1" ht="20" customHeight="1">
      <c r="A12" s="14"/>
      <c r="B12" s="25" t="s">
        <v>11</v>
      </c>
      <c r="C12" s="21"/>
      <c r="D12" s="22">
        <f>[8]T_post_detr.4.6!F13</f>
        <v>133796.67333333334</v>
      </c>
      <c r="E12" s="22">
        <f>[8]T_post_detr.4.6!G13</f>
        <v>0</v>
      </c>
      <c r="F12" s="23">
        <f t="shared" si="0"/>
        <v>133796.67333333334</v>
      </c>
      <c r="G12" s="22">
        <f>[8]T_post_detr.4.6!K13</f>
        <v>0</v>
      </c>
      <c r="H12" s="22">
        <f>[8]T_post_detr.4.6!L13</f>
        <v>0</v>
      </c>
      <c r="I12" s="23">
        <f t="shared" si="1"/>
        <v>0</v>
      </c>
      <c r="J12" s="22">
        <f>[8]T_post_detr.4.6!P13</f>
        <v>0</v>
      </c>
      <c r="K12" s="22">
        <f>[8]T_post_detr.4.6!Q13</f>
        <v>0</v>
      </c>
      <c r="L12" s="23">
        <f t="shared" si="2"/>
        <v>0</v>
      </c>
      <c r="M12" s="22">
        <f>[8]T_post_detr.4.6!U13</f>
        <v>0</v>
      </c>
      <c r="N12" s="22">
        <f>[8]T_post_detr.4.6!V13</f>
        <v>0</v>
      </c>
      <c r="O12" s="23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9" customFormat="1" ht="20" customHeight="1">
      <c r="A13" s="14"/>
      <c r="B13" s="26" t="s">
        <v>12</v>
      </c>
      <c r="C13" s="21"/>
      <c r="D13" s="22">
        <f>[8]T_post_detr.4.6!$F$15</f>
        <v>248171.32321818246</v>
      </c>
      <c r="E13" s="22">
        <f>[8]T_post_detr.4.6!$G$15</f>
        <v>0</v>
      </c>
      <c r="F13" s="23">
        <f t="shared" si="0"/>
        <v>248171.32321818246</v>
      </c>
      <c r="G13" s="22">
        <f>[8]T_post_detr.4.6!K15</f>
        <v>247923.39981836407</v>
      </c>
      <c r="H13" s="22">
        <f>[8]T_post_detr.4.6!L15</f>
        <v>0</v>
      </c>
      <c r="I13" s="23">
        <f t="shared" si="1"/>
        <v>247923.39981836407</v>
      </c>
      <c r="J13" s="22">
        <f>[8]T_post_detr.4.6!P15</f>
        <v>247923.39981836407</v>
      </c>
      <c r="K13" s="22">
        <f>[8]T_post_detr.4.6!Q15</f>
        <v>0</v>
      </c>
      <c r="L13" s="23">
        <f>J13+K13</f>
        <v>247923.39981836407</v>
      </c>
      <c r="M13" s="22">
        <f>[8]T_post_detr.4.6!U15</f>
        <v>247923.39981836407</v>
      </c>
      <c r="N13" s="22">
        <f>[8]T_post_detr.4.6!V15</f>
        <v>0</v>
      </c>
      <c r="O13" s="23">
        <f t="shared" si="3"/>
        <v>247923.39981836407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9" customFormat="1" ht="20" customHeight="1">
      <c r="A14" s="14"/>
      <c r="B14" s="20" t="s">
        <v>13</v>
      </c>
      <c r="C14" s="21"/>
      <c r="D14" s="146">
        <f>[8]T_post_detr.4.6!$F$14</f>
        <v>0.6</v>
      </c>
      <c r="E14" s="27">
        <f>[8]T_post_detr.4.6!$G$14</f>
        <v>0.6</v>
      </c>
      <c r="F14" s="28">
        <f>IF(D14=E14,D14,"n.d.")</f>
        <v>0.6</v>
      </c>
      <c r="G14" s="27">
        <f>[8]T_post_detr.4.6!K14</f>
        <v>0.6</v>
      </c>
      <c r="H14" s="27">
        <f>[8]T_post_detr.4.6!L14</f>
        <v>0.6</v>
      </c>
      <c r="I14" s="28">
        <f>IF(G14=H14,G14,"n.d.")</f>
        <v>0.6</v>
      </c>
      <c r="J14" s="27">
        <f>[8]T_post_detr.4.6!P14</f>
        <v>0.6</v>
      </c>
      <c r="K14" s="27">
        <f>[8]T_post_detr.4.6!Q14</f>
        <v>0.6</v>
      </c>
      <c r="L14" s="28">
        <f>IF(J14=K14,J14,"n.d.")</f>
        <v>0.6</v>
      </c>
      <c r="M14" s="27">
        <f>[8]T_post_detr.4.6!U14</f>
        <v>0.6</v>
      </c>
      <c r="N14" s="27">
        <f>[8]T_post_detr.4.6!V14</f>
        <v>0.6</v>
      </c>
      <c r="O14" s="28">
        <f>IF(M14=N14,M14,"n.d.")</f>
        <v>0.6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9" customFormat="1" ht="20" customHeight="1">
      <c r="A15" s="14"/>
      <c r="B15" s="20" t="s">
        <v>14</v>
      </c>
      <c r="C15" s="21"/>
      <c r="D15" s="22">
        <f>[8]T_post_detr.4.6!$F$16</f>
        <v>148902.79393090948</v>
      </c>
      <c r="E15" s="22">
        <f>[8]T_post_detr.4.6!$G$16</f>
        <v>0</v>
      </c>
      <c r="F15" s="23">
        <f t="shared" si="0"/>
        <v>148902.79393090948</v>
      </c>
      <c r="G15" s="22">
        <f>[8]T_post_detr.4.6!K16</f>
        <v>148754.03989101844</v>
      </c>
      <c r="H15" s="22">
        <f>[8]T_post_detr.4.6!L16</f>
        <v>0</v>
      </c>
      <c r="I15" s="23">
        <f t="shared" ref="I15:I16" si="4">G15+H15</f>
        <v>148754.03989101844</v>
      </c>
      <c r="J15" s="22">
        <f>[8]T_post_detr.4.6!P16</f>
        <v>148754.03989101844</v>
      </c>
      <c r="K15" s="22">
        <f>[8]T_post_detr.4.6!Q16</f>
        <v>0</v>
      </c>
      <c r="L15" s="23">
        <f t="shared" ref="L15:L16" si="5">J15+K15</f>
        <v>148754.03989101844</v>
      </c>
      <c r="M15" s="22">
        <f>[8]T_post_detr.4.6!U16</f>
        <v>148754.03989101844</v>
      </c>
      <c r="N15" s="22">
        <f>[8]T_post_detr.4.6!V16</f>
        <v>0</v>
      </c>
      <c r="O15" s="23">
        <f t="shared" ref="O15:O16" si="6">M15+N15</f>
        <v>148754.03989101844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9" customFormat="1" ht="20" customHeight="1">
      <c r="A16" s="14"/>
      <c r="B16" s="20" t="s">
        <v>15</v>
      </c>
      <c r="C16" s="21"/>
      <c r="D16" s="22">
        <f>[8]T_post_detr.4.6!F20</f>
        <v>15894.556144466998</v>
      </c>
      <c r="E16" s="22">
        <f>[8]T_post_detr.4.6!G20</f>
        <v>0</v>
      </c>
      <c r="F16" s="23">
        <f t="shared" si="0"/>
        <v>15894.556144466998</v>
      </c>
      <c r="G16" s="22">
        <f>[8]T_post_detr.4.6!K20</f>
        <v>15878.677467</v>
      </c>
      <c r="H16" s="22">
        <f>[8]T_post_detr.4.6!L20</f>
        <v>0</v>
      </c>
      <c r="I16" s="23">
        <f t="shared" si="4"/>
        <v>15878.677467</v>
      </c>
      <c r="J16" s="22">
        <f>[8]T_post_detr.4.6!P20</f>
        <v>15878.677467</v>
      </c>
      <c r="K16" s="22">
        <f>[8]T_post_detr.4.6!Q20</f>
        <v>0</v>
      </c>
      <c r="L16" s="23">
        <f t="shared" si="5"/>
        <v>15878.677467</v>
      </c>
      <c r="M16" s="22">
        <f>[8]T_post_detr.4.6!U20</f>
        <v>15878.677467</v>
      </c>
      <c r="N16" s="22">
        <f>[8]T_post_detr.4.6!V20</f>
        <v>0</v>
      </c>
      <c r="O16" s="23">
        <f t="shared" si="6"/>
        <v>15878.677467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9" customFormat="1" ht="20" customHeight="1">
      <c r="A17" s="14"/>
      <c r="B17" s="20" t="s">
        <v>16</v>
      </c>
      <c r="C17" s="21"/>
      <c r="D17" s="29">
        <f>[8]T_post_detr.4.6!F18</f>
        <v>0.3</v>
      </c>
      <c r="E17" s="29">
        <f>[8]T_post_detr.4.6!G18</f>
        <v>0.3</v>
      </c>
      <c r="F17" s="30">
        <f>D17</f>
        <v>0.3</v>
      </c>
      <c r="G17" s="29">
        <f>[8]T_post_detr.4.6!K18</f>
        <v>0.3</v>
      </c>
      <c r="H17" s="29">
        <f>[8]T_post_detr.4.6!L18</f>
        <v>0.3</v>
      </c>
      <c r="I17" s="30">
        <f>G17</f>
        <v>0.3</v>
      </c>
      <c r="J17" s="29">
        <f>[8]T_post_detr.4.6!P18</f>
        <v>0.3</v>
      </c>
      <c r="K17" s="29">
        <f>[8]T_post_detr.4.6!Q18</f>
        <v>0.3</v>
      </c>
      <c r="L17" s="30">
        <f>[8]T_post_detr.4.6!$P$18</f>
        <v>0.3</v>
      </c>
      <c r="M17" s="29">
        <f>[8]T_post_detr.4.6!U18</f>
        <v>0.3</v>
      </c>
      <c r="N17" s="29">
        <f>[8]T_post_detr.4.6!V18</f>
        <v>0.3</v>
      </c>
      <c r="O17" s="30">
        <f>N17</f>
        <v>0.3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9" customFormat="1" ht="20" customHeight="1">
      <c r="A18" s="14"/>
      <c r="B18" s="20" t="s">
        <v>17</v>
      </c>
      <c r="C18" s="21"/>
      <c r="D18" s="29">
        <f>[8]T_post_detr.4.6!F19</f>
        <v>0.78</v>
      </c>
      <c r="E18" s="29">
        <f>[8]T_post_detr.4.6!G19</f>
        <v>0.78</v>
      </c>
      <c r="F18" s="31">
        <f>IF(D18=E18,D18,"n.d.")</f>
        <v>0.78</v>
      </c>
      <c r="G18" s="29">
        <f>[8]T_post_detr.4.6!K19</f>
        <v>0.78</v>
      </c>
      <c r="H18" s="29">
        <f>[8]T_post_detr.4.6!L19</f>
        <v>0.78</v>
      </c>
      <c r="I18" s="31">
        <f>IF(G18=H18,G18,"n.d.")</f>
        <v>0.78</v>
      </c>
      <c r="J18" s="29">
        <f>[8]T_post_detr.4.6!P19</f>
        <v>0.78</v>
      </c>
      <c r="K18" s="29">
        <f>[8]T_post_detr.4.6!Q19</f>
        <v>0.78</v>
      </c>
      <c r="L18" s="31">
        <f>IF(J18=K18,J18,"n.d.")</f>
        <v>0.78</v>
      </c>
      <c r="M18" s="29">
        <f>[8]T_post_detr.4.6!U19</f>
        <v>0.78</v>
      </c>
      <c r="N18" s="29">
        <f>[8]T_post_detr.4.6!V19</f>
        <v>0.78</v>
      </c>
      <c r="O18" s="31">
        <f>IF(M18=N18,M18,"n.d.")</f>
        <v>0.78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9" customFormat="1" ht="20" customHeight="1">
      <c r="A19" s="14"/>
      <c r="B19" s="20" t="s">
        <v>18</v>
      </c>
      <c r="C19" s="21"/>
      <c r="D19" s="22">
        <f>[8]T_post_detr.4.6!F21</f>
        <v>12397.75379268426</v>
      </c>
      <c r="E19" s="22">
        <f>[8]T_post_detr.4.6!G21</f>
        <v>0</v>
      </c>
      <c r="F19" s="23">
        <f t="shared" si="0"/>
        <v>12397.75379268426</v>
      </c>
      <c r="G19" s="22">
        <f>[8]T_post_detr.4.6!K21</f>
        <v>12385.368424259999</v>
      </c>
      <c r="H19" s="22">
        <f>[8]T_post_detr.4.6!L21</f>
        <v>0</v>
      </c>
      <c r="I19" s="23">
        <f t="shared" ref="I19:I20" si="7">G19+H19</f>
        <v>12385.368424259999</v>
      </c>
      <c r="J19" s="22">
        <f>[8]T_post_detr.4.6!P21</f>
        <v>12385.368424259999</v>
      </c>
      <c r="K19" s="22">
        <f>[8]T_post_detr.4.6!Q21</f>
        <v>0</v>
      </c>
      <c r="L19" s="23">
        <f t="shared" ref="L19:L20" si="8">J19+K19</f>
        <v>12385.368424259999</v>
      </c>
      <c r="M19" s="32">
        <f>[8]T_post_detr.4.6!U21</f>
        <v>12385.368424259999</v>
      </c>
      <c r="N19" s="33">
        <f>[8]T_post_detr.4.6!V21</f>
        <v>0</v>
      </c>
      <c r="O19" s="23">
        <f t="shared" ref="O19:O20" si="9">M19+N19</f>
        <v>12385.368424259999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9" customFormat="1" ht="20" customHeight="1">
      <c r="A20" s="14"/>
      <c r="B20" s="20" t="s">
        <v>19</v>
      </c>
      <c r="C20" s="21"/>
      <c r="D20" s="22">
        <f>[8]T_post_detr.4.6!$F$32</f>
        <v>-144468.82573427129</v>
      </c>
      <c r="E20" s="22">
        <f>[8]T_post_detr.4.6!G32</f>
        <v>332.23099500000029</v>
      </c>
      <c r="F20" s="23">
        <f t="shared" si="0"/>
        <v>-144136.5947392713</v>
      </c>
      <c r="G20" s="22">
        <f>[8]T_post_detr.4.6!K32</f>
        <v>-100000</v>
      </c>
      <c r="H20" s="22">
        <f>[8]T_post_detr.4.6!L32</f>
        <v>332.23099500000029</v>
      </c>
      <c r="I20" s="23">
        <f t="shared" si="7"/>
        <v>-99667.769004999995</v>
      </c>
      <c r="J20" s="22">
        <f>[8]T_post_detr.4.6!P32</f>
        <v>0</v>
      </c>
      <c r="K20" s="22">
        <f>[8]T_post_detr.4.6!Q32</f>
        <v>0</v>
      </c>
      <c r="L20" s="23">
        <f t="shared" si="8"/>
        <v>0</v>
      </c>
      <c r="M20" s="22">
        <f>[8]T_post_detr.4.6!U32</f>
        <v>0</v>
      </c>
      <c r="N20" s="22">
        <f>[8]T_post_detr.4.6!V32</f>
        <v>0</v>
      </c>
      <c r="O20" s="23">
        <f t="shared" si="9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9" customFormat="1" ht="20" customHeight="1">
      <c r="B21" s="20" t="s">
        <v>20</v>
      </c>
      <c r="C21" s="21"/>
      <c r="D21" s="34"/>
      <c r="E21" s="22">
        <f>[8]T_post_detr.4.6!G33</f>
        <v>420482.61598351639</v>
      </c>
      <c r="F21" s="23">
        <f>E21</f>
        <v>420482.61598351639</v>
      </c>
      <c r="G21" s="34"/>
      <c r="H21" s="22">
        <f>[8]T_post_detr.4.6!L33</f>
        <v>453295.07381046138</v>
      </c>
      <c r="I21" s="23">
        <f>H21</f>
        <v>453295.07381046138</v>
      </c>
      <c r="J21" s="34"/>
      <c r="K21" s="22">
        <f>[8]T_post_detr.4.6!Q33</f>
        <v>463295.07381046138</v>
      </c>
      <c r="L21" s="23">
        <f>K21</f>
        <v>463295.07381046138</v>
      </c>
      <c r="M21" s="34"/>
      <c r="N21" s="22">
        <f>[8]T_post_detr.4.6!V33</f>
        <v>463295.07381046138</v>
      </c>
      <c r="O21" s="23">
        <f>N21</f>
        <v>463295.07381046138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60" s="19" customFormat="1" ht="20" customHeight="1">
      <c r="B22" s="35" t="s">
        <v>21</v>
      </c>
      <c r="C22" s="21"/>
      <c r="D22" s="34"/>
      <c r="E22" s="34"/>
      <c r="F22" s="34"/>
      <c r="G22" s="22">
        <f>[8]T_post_detr.4.6!K34</f>
        <v>0</v>
      </c>
      <c r="H22" s="22">
        <f>[8]T_post_detr.4.6!L34</f>
        <v>0</v>
      </c>
      <c r="I22" s="36">
        <f t="shared" ref="I22" si="10">G22+H22</f>
        <v>0</v>
      </c>
      <c r="J22" s="22">
        <f>[8]T_post_detr.4.6!P34</f>
        <v>0</v>
      </c>
      <c r="K22" s="22">
        <f>[8]T_post_detr.4.6!Q34</f>
        <v>0</v>
      </c>
      <c r="L22" s="36">
        <f t="shared" ref="L22" si="11">J22+K22</f>
        <v>0</v>
      </c>
      <c r="M22" s="22">
        <f>[8]T_post_detr.4.6!U34</f>
        <v>0</v>
      </c>
      <c r="N22" s="22">
        <f>[8]T_post_detr.4.6!V34</f>
        <v>0</v>
      </c>
      <c r="O22" s="36">
        <f t="shared" ref="O22" si="12">M22+N22</f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60" s="19" customFormat="1" ht="20" customHeight="1" thickBot="1">
      <c r="B23" s="37" t="s">
        <v>22</v>
      </c>
      <c r="C23" s="21"/>
      <c r="D23" s="38">
        <f>D6+D7+D8+D9+D10+D11+D12-D15-D19+D20</f>
        <v>4204826.1598351635</v>
      </c>
      <c r="E23" s="38">
        <f>E6+E7+E8+E9+E10+E11+E12-E15-E19+E20+E21</f>
        <v>420814.84697851638</v>
      </c>
      <c r="F23" s="38">
        <f>D23+E23</f>
        <v>4625641.0068136798</v>
      </c>
      <c r="G23" s="38">
        <f>G6+G7+G8+G9+G10+G11+G12-G15-G19+G20+G22</f>
        <v>4532950.7381046135</v>
      </c>
      <c r="H23" s="38">
        <f>H6+H7+H8+H9+H10+H11+H12-H15-H19+H20+H21+H22</f>
        <v>453627.30480546138</v>
      </c>
      <c r="I23" s="38">
        <f>G23+H23</f>
        <v>4986578.0429100748</v>
      </c>
      <c r="J23" s="38">
        <f>J6+J7+J8+J9+J10+J11+J12-J15-J19+J20+J22</f>
        <v>4632950.7381046135</v>
      </c>
      <c r="K23" s="38">
        <f>K6+K7+K8+K9+K10+K11+K12-K15-K19+K20+K21+K22</f>
        <v>463295.07381046138</v>
      </c>
      <c r="L23" s="38">
        <f>J23+K23</f>
        <v>5096245.8119150745</v>
      </c>
      <c r="M23" s="38">
        <f>M6+M7+M8+M9+M10+M11+M12-M15-M19+M20+M22</f>
        <v>4632950.7381046135</v>
      </c>
      <c r="N23" s="38">
        <f>N6+N7+N8+N9+N10+N11+N12-N15-N19+N20+N21+N22</f>
        <v>463295.07381046138</v>
      </c>
      <c r="O23" s="38">
        <f>M23+N23</f>
        <v>5096245.8119150745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60" s="19" customFormat="1" ht="20" customHeight="1" thickBot="1">
      <c r="B24" s="39"/>
      <c r="C24" s="40"/>
      <c r="D24" s="41"/>
      <c r="E24" s="41"/>
      <c r="F24" s="42"/>
      <c r="G24" s="41"/>
      <c r="H24" s="41"/>
      <c r="I24" s="42"/>
      <c r="J24" s="41"/>
      <c r="K24" s="41"/>
      <c r="L24" s="42"/>
      <c r="M24" s="41"/>
      <c r="N24" s="41"/>
      <c r="O24" s="42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60" s="19" customFormat="1" ht="20" customHeight="1">
      <c r="B25" s="43" t="s">
        <v>23</v>
      </c>
      <c r="C25" s="21"/>
      <c r="D25" s="44">
        <f>[8]T_post_detr.4.6!F41</f>
        <v>856925.33934023441</v>
      </c>
      <c r="E25" s="44">
        <f>[8]T_post_detr.4.6!G41</f>
        <v>65254.609021602002</v>
      </c>
      <c r="F25" s="45">
        <f t="shared" ref="F25:F49" si="13">D25+E25</f>
        <v>922179.94836183637</v>
      </c>
      <c r="G25" s="44">
        <f>[8]T_post_detr.4.6!K41</f>
        <v>874838.2851216899</v>
      </c>
      <c r="H25" s="44">
        <f>[8]T_post_detr.4.6!L41</f>
        <v>65189.419602000009</v>
      </c>
      <c r="I25" s="45">
        <f t="shared" ref="I25:I33" si="14">G25+H25</f>
        <v>940027.70472368994</v>
      </c>
      <c r="J25" s="44">
        <f>[8]T_post_detr.4.6!P41</f>
        <v>874838.2851216899</v>
      </c>
      <c r="K25" s="44">
        <f>[8]T_post_detr.4.6!Q41</f>
        <v>65189.419602000009</v>
      </c>
      <c r="L25" s="45">
        <f t="shared" ref="L25:L44" si="15">J25+K25</f>
        <v>940027.70472368994</v>
      </c>
      <c r="M25" s="44">
        <f>[8]T_post_detr.4.6!U41</f>
        <v>874838.2851216899</v>
      </c>
      <c r="N25" s="44">
        <f>[8]T_post_detr.4.6!V41</f>
        <v>65189.419602000009</v>
      </c>
      <c r="O25" s="45">
        <f t="shared" ref="O25:O43" si="16">M25+N25</f>
        <v>940027.70472368994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60" s="19" customFormat="1" ht="20" customHeight="1">
      <c r="B26" s="20" t="s">
        <v>24</v>
      </c>
      <c r="C26" s="21"/>
      <c r="D26" s="22">
        <f>[8]T_post_detr.4.6!F42</f>
        <v>245238.08124816004</v>
      </c>
      <c r="E26" s="22">
        <f>[8]T_post_detr.4.6!G42</f>
        <v>39878.24299538511</v>
      </c>
      <c r="F26" s="36">
        <f t="shared" si="13"/>
        <v>285116.32424354518</v>
      </c>
      <c r="G26" s="22">
        <f>[8]T_post_detr.4.6!K42</f>
        <v>259617.8566054863</v>
      </c>
      <c r="H26" s="22">
        <f>[8]T_post_detr.4.6!L42</f>
        <v>39838.404590794315</v>
      </c>
      <c r="I26" s="36">
        <f t="shared" si="14"/>
        <v>299456.2611962806</v>
      </c>
      <c r="J26" s="22">
        <f>[8]T_post_detr.4.6!P42</f>
        <v>259617.8566054863</v>
      </c>
      <c r="K26" s="22">
        <f>[8]T_post_detr.4.6!Q42</f>
        <v>39838.404590794315</v>
      </c>
      <c r="L26" s="36">
        <f t="shared" si="15"/>
        <v>299456.2611962806</v>
      </c>
      <c r="M26" s="22">
        <f>[8]T_post_detr.4.6!U42</f>
        <v>259617.8566054863</v>
      </c>
      <c r="N26" s="22">
        <f>[8]T_post_detr.4.6!V42</f>
        <v>39838.404590794315</v>
      </c>
      <c r="O26" s="36">
        <f t="shared" si="16"/>
        <v>299456.2611962806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60" s="19" customFormat="1" ht="20" customHeight="1">
      <c r="B27" s="46" t="s">
        <v>25</v>
      </c>
      <c r="C27" s="21"/>
      <c r="D27" s="47">
        <f>[8]T_post_detr.4.6!F43</f>
        <v>478367.29126721766</v>
      </c>
      <c r="E27" s="47">
        <f>[8]T_post_detr.4.6!G43</f>
        <v>44962.476989124596</v>
      </c>
      <c r="F27" s="48">
        <f t="shared" si="13"/>
        <v>523329.76825634227</v>
      </c>
      <c r="G27" s="47">
        <f>[8]T_post_detr.4.6!K43</f>
        <v>430340.40110398433</v>
      </c>
      <c r="H27" s="47">
        <f>[8]T_post_detr.4.6!L43</f>
        <v>44917.559429694898</v>
      </c>
      <c r="I27" s="48">
        <f t="shared" si="14"/>
        <v>475257.96053367923</v>
      </c>
      <c r="J27" s="47">
        <f>[8]T_post_detr.4.6!P43</f>
        <v>430340.40110398433</v>
      </c>
      <c r="K27" s="47">
        <f>[8]T_post_detr.4.6!Q43</f>
        <v>44917.559429694898</v>
      </c>
      <c r="L27" s="48">
        <f t="shared" si="15"/>
        <v>475257.96053367923</v>
      </c>
      <c r="M27" s="47">
        <f>[8]T_post_detr.4.6!U43</f>
        <v>430340.40110398433</v>
      </c>
      <c r="N27" s="47">
        <f>[8]T_post_detr.4.6!V43</f>
        <v>44917.559429694898</v>
      </c>
      <c r="O27" s="48">
        <f t="shared" si="16"/>
        <v>475257.96053367923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60" s="19" customFormat="1" ht="20" customHeight="1">
      <c r="B28" s="49" t="s">
        <v>26</v>
      </c>
      <c r="C28" s="21"/>
      <c r="D28" s="47">
        <f>[8]T_post_detr.4.6!F44</f>
        <v>0</v>
      </c>
      <c r="E28" s="47">
        <f>[8]T_post_detr.4.6!G44</f>
        <v>0</v>
      </c>
      <c r="F28" s="48">
        <f t="shared" si="13"/>
        <v>0</v>
      </c>
      <c r="G28" s="47">
        <f>[8]T_post_detr.4.6!K44</f>
        <v>0</v>
      </c>
      <c r="H28" s="47">
        <f>[8]T_post_detr.4.6!L44</f>
        <v>0</v>
      </c>
      <c r="I28" s="48">
        <f t="shared" si="14"/>
        <v>0</v>
      </c>
      <c r="J28" s="47">
        <f>[8]T_post_detr.4.6!P44</f>
        <v>0</v>
      </c>
      <c r="K28" s="47">
        <f>[8]T_post_detr.4.6!Q44</f>
        <v>0</v>
      </c>
      <c r="L28" s="48">
        <f t="shared" si="15"/>
        <v>0</v>
      </c>
      <c r="M28" s="47">
        <f>[8]T_post_detr.4.6!U44</f>
        <v>0</v>
      </c>
      <c r="N28" s="47">
        <f>[8]T_post_detr.4.6!V44</f>
        <v>0</v>
      </c>
      <c r="O28" s="48">
        <f t="shared" si="16"/>
        <v>0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60" s="19" customFormat="1" ht="20" customHeight="1">
      <c r="B29" s="46" t="s">
        <v>27</v>
      </c>
      <c r="C29" s="21"/>
      <c r="D29" s="47">
        <f>[8]T_post_detr.4.6!F45</f>
        <v>223762.76530608005</v>
      </c>
      <c r="E29" s="47">
        <f>[8]T_post_detr.4.6!G45</f>
        <v>7217.4017915999993</v>
      </c>
      <c r="F29" s="48">
        <f t="shared" si="13"/>
        <v>230980.16709768004</v>
      </c>
      <c r="G29" s="47">
        <f>[8]T_post_detr.4.6!K45</f>
        <v>222047.23814544253</v>
      </c>
      <c r="H29" s="47">
        <f>[8]T_post_detr.4.6!L45</f>
        <v>7217.2056000000002</v>
      </c>
      <c r="I29" s="48">
        <f t="shared" si="14"/>
        <v>229264.44374544252</v>
      </c>
      <c r="J29" s="47">
        <f>[8]T_post_detr.4.6!P45</f>
        <v>222047.23814544253</v>
      </c>
      <c r="K29" s="47">
        <f>[8]T_post_detr.4.6!Q45</f>
        <v>7217.2056000000002</v>
      </c>
      <c r="L29" s="48">
        <f t="shared" si="15"/>
        <v>229264.44374544252</v>
      </c>
      <c r="M29" s="47">
        <f>[8]T_post_detr.4.6!U45</f>
        <v>222047.23814544253</v>
      </c>
      <c r="N29" s="47">
        <f>[8]T_post_detr.4.6!V45</f>
        <v>7217.2056000000002</v>
      </c>
      <c r="O29" s="48">
        <f t="shared" si="16"/>
        <v>229264.44374544252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60" s="19" customFormat="1" ht="20" customHeight="1">
      <c r="B30" s="50" t="s">
        <v>28</v>
      </c>
      <c r="C30" s="21"/>
      <c r="D30" s="51">
        <f>+D26+D27+D28+D29</f>
        <v>947368.13782145781</v>
      </c>
      <c r="E30" s="51">
        <f>+E26+E27+E28+E29</f>
        <v>92058.121776109707</v>
      </c>
      <c r="F30" s="52">
        <f t="shared" si="13"/>
        <v>1039426.2595975675</v>
      </c>
      <c r="G30" s="51">
        <f>+G26+G27+G28+G29</f>
        <v>912005.49585491314</v>
      </c>
      <c r="H30" s="51">
        <f>+H26+H27+H28+H29</f>
        <v>91973.169620489221</v>
      </c>
      <c r="I30" s="52">
        <f t="shared" si="14"/>
        <v>1003978.6654754024</v>
      </c>
      <c r="J30" s="51">
        <f>+J26+J27+J28+J29</f>
        <v>912005.49585491314</v>
      </c>
      <c r="K30" s="51">
        <f>+K26+K27+K28+K29</f>
        <v>91973.169620489221</v>
      </c>
      <c r="L30" s="52">
        <f t="shared" si="15"/>
        <v>1003978.6654754024</v>
      </c>
      <c r="M30" s="51">
        <f>+M26+M27+M28+M29</f>
        <v>912005.49585491314</v>
      </c>
      <c r="N30" s="51">
        <f>+N26+N27+N28+N29</f>
        <v>91973.169620489221</v>
      </c>
      <c r="O30" s="52">
        <f t="shared" si="16"/>
        <v>1003978.6654754024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60" s="19" customFormat="1" ht="20" customHeight="1">
      <c r="B31" s="20" t="s">
        <v>29</v>
      </c>
      <c r="C31" s="21"/>
      <c r="D31" s="53">
        <f>[8]T_post_detr.4.6!F47</f>
        <v>275314.93539266876</v>
      </c>
      <c r="E31" s="53">
        <f>[8]T_post_detr.4.6!G47</f>
        <v>0</v>
      </c>
      <c r="F31" s="48">
        <f t="shared" si="13"/>
        <v>275314.93539266876</v>
      </c>
      <c r="G31" s="53">
        <f>[8]T_post_detr.4.6!K47</f>
        <v>244767.48651201447</v>
      </c>
      <c r="H31" s="53">
        <f>[8]T_post_detr.4.6!L47</f>
        <v>0</v>
      </c>
      <c r="I31" s="48">
        <f t="shared" si="14"/>
        <v>244767.48651201447</v>
      </c>
      <c r="J31" s="53">
        <f>[8]T_post_detr.4.6!P47</f>
        <v>270157.56273678434</v>
      </c>
      <c r="K31" s="53">
        <f>[8]T_post_detr.4.6!Q47</f>
        <v>0</v>
      </c>
      <c r="L31" s="48">
        <f t="shared" si="15"/>
        <v>270157.56273678434</v>
      </c>
      <c r="M31" s="53">
        <f>[8]T_post_detr.4.6!U47</f>
        <v>374374.26628466207</v>
      </c>
      <c r="N31" s="53">
        <f>[8]T_post_detr.4.6!V47</f>
        <v>0</v>
      </c>
      <c r="O31" s="48">
        <f t="shared" si="16"/>
        <v>374374.26628466207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60" s="19" customFormat="1" ht="20" customHeight="1">
      <c r="B32" s="46" t="s">
        <v>30</v>
      </c>
      <c r="C32" s="21"/>
      <c r="D32" s="54">
        <f>+D33+D34+D35+D36</f>
        <v>16892.937631201632</v>
      </c>
      <c r="E32" s="54">
        <f>+E33+E34+E35+E36</f>
        <v>457757.5975589311</v>
      </c>
      <c r="F32" s="48">
        <f t="shared" si="13"/>
        <v>474650.53519013274</v>
      </c>
      <c r="G32" s="54">
        <f>+G33+G34+G35+G36</f>
        <v>16686.285481077004</v>
      </c>
      <c r="H32" s="54">
        <f>+H33+H34+H35+H36</f>
        <v>457756.69010621903</v>
      </c>
      <c r="I32" s="48">
        <f t="shared" si="14"/>
        <v>474442.97558729601</v>
      </c>
      <c r="J32" s="54">
        <f>+J33+J34+J35+J36</f>
        <v>16686.285481077004</v>
      </c>
      <c r="K32" s="54">
        <f>+K33+K34+K35+K36</f>
        <v>198882.77809378004</v>
      </c>
      <c r="L32" s="48">
        <f t="shared" si="15"/>
        <v>215569.06357485705</v>
      </c>
      <c r="M32" s="54">
        <f>+M33+M34+M35+M36</f>
        <v>16686.285481077004</v>
      </c>
      <c r="N32" s="54">
        <f>+N33+N34+N35+N36</f>
        <v>198692.43396417503</v>
      </c>
      <c r="O32" s="48">
        <f t="shared" si="16"/>
        <v>215378.71944525203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60" s="19" customFormat="1" ht="20" customHeight="1">
      <c r="B33" s="55" t="s">
        <v>31</v>
      </c>
      <c r="C33" s="21"/>
      <c r="D33" s="47">
        <f>[8]T_post_detr.4.6!F49</f>
        <v>0</v>
      </c>
      <c r="E33" s="47">
        <f>[8]T_post_detr.4.6!G49</f>
        <v>0</v>
      </c>
      <c r="F33" s="48">
        <f t="shared" si="13"/>
        <v>0</v>
      </c>
      <c r="G33" s="47">
        <f>[8]T_post_detr.4.6!K49</f>
        <v>0</v>
      </c>
      <c r="H33" s="47">
        <f>[8]T_post_detr.4.6!L49</f>
        <v>0</v>
      </c>
      <c r="I33" s="48">
        <f t="shared" si="14"/>
        <v>0</v>
      </c>
      <c r="J33" s="47">
        <f>[8]T_post_detr.4.6!P49</f>
        <v>0</v>
      </c>
      <c r="K33" s="47">
        <f>[8]T_post_detr.4.6!Q49</f>
        <v>0</v>
      </c>
      <c r="L33" s="48">
        <f t="shared" si="15"/>
        <v>0</v>
      </c>
      <c r="M33" s="47">
        <f>[8]T_post_detr.4.6!U49</f>
        <v>0</v>
      </c>
      <c r="N33" s="47">
        <f>[8]T_post_detr.4.6!V49</f>
        <v>0</v>
      </c>
      <c r="O33" s="48">
        <f t="shared" si="16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60" s="19" customFormat="1" ht="20" customHeight="1">
      <c r="B34" s="55" t="s">
        <v>32</v>
      </c>
      <c r="C34" s="21"/>
      <c r="D34" s="47">
        <f>[8]T_post_detr.4.6!F50</f>
        <v>2083.4325608416316</v>
      </c>
      <c r="E34" s="47">
        <f>[8]T_post_detr.4.6!G50</f>
        <v>457757.5975589311</v>
      </c>
      <c r="F34" s="48">
        <f>D34+E34</f>
        <v>459841.03011977271</v>
      </c>
      <c r="G34" s="47">
        <f>[8]T_post_detr.4.6!K50</f>
        <v>1891.5814115999999</v>
      </c>
      <c r="H34" s="47">
        <f>[8]T_post_detr.4.6!L50</f>
        <v>457756.69010621903</v>
      </c>
      <c r="I34" s="48">
        <f>G34+H34</f>
        <v>459648.27151781903</v>
      </c>
      <c r="J34" s="47">
        <f>[8]T_post_detr.4.6!P50</f>
        <v>1891.5814115999999</v>
      </c>
      <c r="K34" s="47">
        <f>[8]T_post_detr.4.6!Q50</f>
        <v>198882.77809378004</v>
      </c>
      <c r="L34" s="48">
        <f t="shared" si="15"/>
        <v>200774.35950538004</v>
      </c>
      <c r="M34" s="47">
        <f>[8]T_post_detr.4.6!U50</f>
        <v>1891.5814115999999</v>
      </c>
      <c r="N34" s="47">
        <f>[8]T_post_detr.4.6!V50</f>
        <v>198692.43396417503</v>
      </c>
      <c r="O34" s="48">
        <f t="shared" si="16"/>
        <v>200584.01537577502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60" s="19" customFormat="1" ht="20" customHeight="1">
      <c r="B35" s="55" t="s">
        <v>33</v>
      </c>
      <c r="C35" s="21"/>
      <c r="D35" s="47">
        <f>[8]T_post_detr.4.6!F51</f>
        <v>14809.505070359999</v>
      </c>
      <c r="E35" s="47">
        <f>[8]T_post_detr.4.6!G51</f>
        <v>0</v>
      </c>
      <c r="F35" s="48">
        <f t="shared" si="13"/>
        <v>14809.505070359999</v>
      </c>
      <c r="G35" s="47">
        <f>[8]T_post_detr.4.6!K51</f>
        <v>14794.704069477004</v>
      </c>
      <c r="H35" s="47">
        <f>[8]T_post_detr.4.6!L51</f>
        <v>0</v>
      </c>
      <c r="I35" s="48">
        <f t="shared" ref="I35:I44" si="17">G35+H35</f>
        <v>14794.704069477004</v>
      </c>
      <c r="J35" s="47">
        <f>[8]T_post_detr.4.6!P51</f>
        <v>14794.704069477004</v>
      </c>
      <c r="K35" s="47">
        <f>[8]T_post_detr.4.6!Q51</f>
        <v>0</v>
      </c>
      <c r="L35" s="48">
        <f t="shared" si="15"/>
        <v>14794.704069477004</v>
      </c>
      <c r="M35" s="47">
        <f>[8]T_post_detr.4.6!U51</f>
        <v>14794.704069477004</v>
      </c>
      <c r="N35" s="47">
        <f>[8]T_post_detr.4.6!V51</f>
        <v>0</v>
      </c>
      <c r="O35" s="48">
        <f t="shared" si="16"/>
        <v>14794.704069477004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60" s="19" customFormat="1" ht="20" customHeight="1">
      <c r="B36" s="55" t="s">
        <v>34</v>
      </c>
      <c r="C36" s="21"/>
      <c r="D36" s="47">
        <f>[8]T_post_detr.4.6!F52</f>
        <v>0</v>
      </c>
      <c r="E36" s="47">
        <f>[8]T_post_detr.4.6!G52</f>
        <v>0</v>
      </c>
      <c r="F36" s="48">
        <f t="shared" si="13"/>
        <v>0</v>
      </c>
      <c r="G36" s="47">
        <f>[8]T_post_detr.4.6!K52</f>
        <v>0</v>
      </c>
      <c r="H36" s="47">
        <f>[8]T_post_detr.4.6!L52</f>
        <v>0</v>
      </c>
      <c r="I36" s="48">
        <f t="shared" si="17"/>
        <v>0</v>
      </c>
      <c r="J36" s="47">
        <f>[8]T_post_detr.4.6!P52</f>
        <v>0</v>
      </c>
      <c r="K36" s="47">
        <f>[8]T_post_detr.4.6!Q52</f>
        <v>0</v>
      </c>
      <c r="L36" s="48">
        <f t="shared" si="15"/>
        <v>0</v>
      </c>
      <c r="M36" s="47">
        <f>[8]T_post_detr.4.6!U52</f>
        <v>0</v>
      </c>
      <c r="N36" s="47">
        <f>[8]T_post_detr.4.6!V52</f>
        <v>0</v>
      </c>
      <c r="O36" s="48">
        <f t="shared" si="16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0" s="19" customFormat="1" ht="20" customHeight="1">
      <c r="B37" s="46" t="s">
        <v>35</v>
      </c>
      <c r="C37" s="21"/>
      <c r="D37" s="47">
        <f>[8]T_post_detr.4.6!F53</f>
        <v>96595.475609352492</v>
      </c>
      <c r="E37" s="47">
        <f>[8]T_post_detr.4.6!G53</f>
        <v>0</v>
      </c>
      <c r="F37" s="48">
        <f t="shared" si="13"/>
        <v>96595.475609352492</v>
      </c>
      <c r="G37" s="47">
        <f>[8]T_post_detr.4.6!K53</f>
        <v>85135.021727864136</v>
      </c>
      <c r="H37" s="47">
        <f>[8]T_post_detr.4.6!L53</f>
        <v>0</v>
      </c>
      <c r="I37" s="48">
        <f t="shared" si="17"/>
        <v>85135.021727864136</v>
      </c>
      <c r="J37" s="47">
        <f>[8]T_post_detr.4.6!P53</f>
        <v>103920.25145000182</v>
      </c>
      <c r="K37" s="47">
        <f>[8]T_post_detr.4.6!Q53</f>
        <v>0</v>
      </c>
      <c r="L37" s="48">
        <f t="shared" si="15"/>
        <v>103920.25145000182</v>
      </c>
      <c r="M37" s="47">
        <f>[8]T_post_detr.4.6!U53</f>
        <v>158457.99333832698</v>
      </c>
      <c r="N37" s="47">
        <f>[8]T_post_detr.4.6!V53</f>
        <v>0</v>
      </c>
      <c r="O37" s="48">
        <f t="shared" si="16"/>
        <v>158457.99333832698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60" s="19" customFormat="1" ht="20" customHeight="1">
      <c r="B38" s="46" t="s">
        <v>36</v>
      </c>
      <c r="C38" s="21"/>
      <c r="D38" s="47">
        <f>[8]T_post_detr.4.6!F54</f>
        <v>0</v>
      </c>
      <c r="E38" s="47">
        <f>[8]T_post_detr.4.6!G54</f>
        <v>0</v>
      </c>
      <c r="F38" s="48">
        <f t="shared" si="13"/>
        <v>0</v>
      </c>
      <c r="G38" s="47">
        <f>[8]T_post_detr.4.6!K54</f>
        <v>0</v>
      </c>
      <c r="H38" s="47">
        <f>[8]T_post_detr.4.6!L54</f>
        <v>0</v>
      </c>
      <c r="I38" s="48">
        <f t="shared" si="17"/>
        <v>0</v>
      </c>
      <c r="J38" s="47">
        <f>[8]T_post_detr.4.6!P54</f>
        <v>0</v>
      </c>
      <c r="K38" s="47">
        <f>[8]T_post_detr.4.6!Q54</f>
        <v>0</v>
      </c>
      <c r="L38" s="48">
        <f t="shared" si="15"/>
        <v>0</v>
      </c>
      <c r="M38" s="47">
        <f>[8]T_post_detr.4.6!U54</f>
        <v>0</v>
      </c>
      <c r="N38" s="47">
        <f>[8]T_post_detr.4.6!V54</f>
        <v>0</v>
      </c>
      <c r="O38" s="48">
        <f t="shared" si="16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60" s="19" customFormat="1" ht="20" customHeight="1">
      <c r="B39" s="26" t="s">
        <v>37</v>
      </c>
      <c r="C39" s="21"/>
      <c r="D39" s="56">
        <f>[8]T_post_detr.4.6!F55</f>
        <v>0</v>
      </c>
      <c r="E39" s="56">
        <f>[8]T_post_detr.4.6!G55</f>
        <v>0</v>
      </c>
      <c r="F39" s="48">
        <f t="shared" si="13"/>
        <v>0</v>
      </c>
      <c r="G39" s="56">
        <f>[8]T_post_detr.4.6!K55</f>
        <v>0</v>
      </c>
      <c r="H39" s="56">
        <f>[8]T_post_detr.4.6!L55</f>
        <v>0</v>
      </c>
      <c r="I39" s="48">
        <f t="shared" si="17"/>
        <v>0</v>
      </c>
      <c r="J39" s="56">
        <f>[8]T_post_detr.4.6!P55</f>
        <v>0</v>
      </c>
      <c r="K39" s="56">
        <f>[8]T_post_detr.4.6!Q55</f>
        <v>0</v>
      </c>
      <c r="L39" s="48">
        <f t="shared" si="15"/>
        <v>0</v>
      </c>
      <c r="M39" s="56">
        <f>[8]T_post_detr.4.6!U55</f>
        <v>0</v>
      </c>
      <c r="N39" s="56">
        <f>[8]T_post_detr.4.6!V55</f>
        <v>0</v>
      </c>
      <c r="O39" s="48">
        <f t="shared" si="16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60" s="19" customFormat="1" ht="20" customHeight="1">
      <c r="B40" s="26" t="s">
        <v>38</v>
      </c>
      <c r="C40" s="21"/>
      <c r="D40" s="51">
        <f>D38+D37+D32+D31+D39</f>
        <v>388803.34863322286</v>
      </c>
      <c r="E40" s="51">
        <f>E38+E37+E32+E31+E39</f>
        <v>457757.5975589311</v>
      </c>
      <c r="F40" s="52">
        <f t="shared" si="13"/>
        <v>846560.94619215396</v>
      </c>
      <c r="G40" s="51">
        <f>G38+G37+G32+G31+G39</f>
        <v>346588.79372095561</v>
      </c>
      <c r="H40" s="51">
        <f>H38+H37+H32+H31+H39</f>
        <v>457756.69010621903</v>
      </c>
      <c r="I40" s="52">
        <f t="shared" si="17"/>
        <v>804345.48382717464</v>
      </c>
      <c r="J40" s="51">
        <f>J38+J37+J32+J31+J39</f>
        <v>390764.09966786316</v>
      </c>
      <c r="K40" s="51">
        <f>K38+K37+K32+K31+K39</f>
        <v>198882.77809378004</v>
      </c>
      <c r="L40" s="52">
        <f t="shared" si="15"/>
        <v>589646.87776164315</v>
      </c>
      <c r="M40" s="51">
        <f>M38+M37+M32+M31+M39</f>
        <v>549518.54510406603</v>
      </c>
      <c r="N40" s="51">
        <f>N38+N37+N32+N31+N39</f>
        <v>198692.43396417503</v>
      </c>
      <c r="O40" s="52">
        <f t="shared" si="16"/>
        <v>748210.97906824108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0" s="19" customFormat="1" ht="20" customHeight="1">
      <c r="A41" s="14"/>
      <c r="B41" s="24" t="s">
        <v>39</v>
      </c>
      <c r="C41" s="21"/>
      <c r="D41" s="22">
        <f>[8]T_post_detr.4.6!F57</f>
        <v>0</v>
      </c>
      <c r="E41" s="22">
        <f>[8]T_post_detr.4.6!G57</f>
        <v>0</v>
      </c>
      <c r="F41" s="36">
        <f t="shared" si="13"/>
        <v>0</v>
      </c>
      <c r="G41" s="22">
        <f>[8]T_post_detr.4.6!K57</f>
        <v>0</v>
      </c>
      <c r="H41" s="22">
        <f>[8]T_post_detr.4.6!L57</f>
        <v>0</v>
      </c>
      <c r="I41" s="36">
        <f t="shared" si="17"/>
        <v>0</v>
      </c>
      <c r="J41" s="22">
        <f>[8]T_post_detr.4.6!P57</f>
        <v>0</v>
      </c>
      <c r="K41" s="22">
        <f>[8]T_post_detr.4.6!Q57</f>
        <v>0</v>
      </c>
      <c r="L41" s="36">
        <f t="shared" si="15"/>
        <v>0</v>
      </c>
      <c r="M41" s="22">
        <f>[8]T_post_detr.4.6!U57</f>
        <v>0</v>
      </c>
      <c r="N41" s="22">
        <f>[8]T_post_detr.4.6!V57</f>
        <v>0</v>
      </c>
      <c r="O41" s="36">
        <f t="shared" si="16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9" customFormat="1" ht="20" customHeight="1">
      <c r="A42" s="14"/>
      <c r="B42" s="25" t="s">
        <v>40</v>
      </c>
      <c r="C42" s="21"/>
      <c r="D42" s="22">
        <f>[8]T_post_detr.4.6!F58</f>
        <v>34138.080000000002</v>
      </c>
      <c r="E42" s="22">
        <f>[8]T_post_detr.4.6!G58</f>
        <v>0</v>
      </c>
      <c r="F42" s="36">
        <f t="shared" si="13"/>
        <v>34138.080000000002</v>
      </c>
      <c r="G42" s="22">
        <f>[8]T_post_detr.4.6!K58</f>
        <v>73136.88</v>
      </c>
      <c r="H42" s="22">
        <f>[8]T_post_detr.4.6!L58</f>
        <v>0</v>
      </c>
      <c r="I42" s="36">
        <f t="shared" si="17"/>
        <v>73136.88</v>
      </c>
      <c r="J42" s="22">
        <f>[8]T_post_detr.4.6!P58</f>
        <v>73136.88</v>
      </c>
      <c r="K42" s="22">
        <f>[8]T_post_detr.4.6!Q58</f>
        <v>0</v>
      </c>
      <c r="L42" s="36">
        <f t="shared" si="15"/>
        <v>73136.88</v>
      </c>
      <c r="M42" s="22">
        <f>[8]T_post_detr.4.6!U58</f>
        <v>73136.88</v>
      </c>
      <c r="N42" s="22">
        <f>[8]T_post_detr.4.6!V58</f>
        <v>0</v>
      </c>
      <c r="O42" s="36">
        <f t="shared" si="16"/>
        <v>73136.88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9" customFormat="1" ht="20" customHeight="1">
      <c r="B43" s="25" t="s">
        <v>41</v>
      </c>
      <c r="C43" s="21"/>
      <c r="D43" s="57">
        <f>[8]T_post_detr.4.6!F59</f>
        <v>0</v>
      </c>
      <c r="E43" s="57">
        <f>[8]T_post_detr.4.6!G59</f>
        <v>0</v>
      </c>
      <c r="F43" s="36">
        <f t="shared" si="13"/>
        <v>0</v>
      </c>
      <c r="G43" s="57">
        <f>[8]T_post_detr.4.6!K59</f>
        <v>0</v>
      </c>
      <c r="H43" s="57">
        <f>[8]T_post_detr.4.6!L59</f>
        <v>0</v>
      </c>
      <c r="I43" s="36">
        <f t="shared" si="17"/>
        <v>0</v>
      </c>
      <c r="J43" s="57">
        <f>[8]T_post_detr.4.6!P59</f>
        <v>0</v>
      </c>
      <c r="K43" s="57">
        <f>[8]T_post_detr.4.6!Q59</f>
        <v>0</v>
      </c>
      <c r="L43" s="36">
        <f t="shared" si="15"/>
        <v>0</v>
      </c>
      <c r="M43" s="57">
        <f>[8]T_post_detr.4.6!U59</f>
        <v>0</v>
      </c>
      <c r="N43" s="57">
        <f>[8]T_post_detr.4.6!V59</f>
        <v>0</v>
      </c>
      <c r="O43" s="36">
        <f t="shared" si="16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0" s="19" customFormat="1" ht="20" customHeight="1">
      <c r="B44" s="25" t="s">
        <v>42</v>
      </c>
      <c r="C44" s="21"/>
      <c r="D44" s="57">
        <f>[8]T_post_detr.4.6!F67</f>
        <v>-86548.404542525328</v>
      </c>
      <c r="E44" s="57">
        <f>[8]T_post_detr.4.6!G67</f>
        <v>-108089.7782411894</v>
      </c>
      <c r="F44" s="36">
        <f t="shared" si="13"/>
        <v>-194638.18278371473</v>
      </c>
      <c r="G44" s="57">
        <f>[8]T_post_detr.4.6!K67</f>
        <v>-9491.0842762840039</v>
      </c>
      <c r="H44" s="57">
        <f>[8]T_post_detr.4.6!L67</f>
        <v>-108089.5231099689</v>
      </c>
      <c r="I44" s="36">
        <f t="shared" si="17"/>
        <v>-117580.6073862529</v>
      </c>
      <c r="J44" s="57">
        <f>[8]T_post_detr.4.6!P67</f>
        <v>-4481.9156452246025</v>
      </c>
      <c r="K44" s="57">
        <f>[8]T_post_detr.4.6!Q67</f>
        <v>-87.371249999996508</v>
      </c>
      <c r="L44" s="36">
        <f t="shared" si="15"/>
        <v>-4569.286895224599</v>
      </c>
      <c r="M44" s="57">
        <f>[8]T_post_detr.4.6!U67</f>
        <v>0</v>
      </c>
      <c r="N44" s="57">
        <f>[8]T_post_detr.4.6!V67</f>
        <v>0</v>
      </c>
      <c r="O44" s="36">
        <f>M44+N44</f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0" s="19" customFormat="1" ht="20" customHeight="1">
      <c r="B45" s="20" t="s">
        <v>43</v>
      </c>
      <c r="C45" s="21"/>
      <c r="D45" s="34"/>
      <c r="E45" s="57">
        <f>[8]T_post_detr.4.6!G68</f>
        <v>214068.65012523902</v>
      </c>
      <c r="F45" s="36">
        <f>E45</f>
        <v>214068.65012523902</v>
      </c>
      <c r="G45" s="34"/>
      <c r="H45" s="57">
        <f>[8]T_post_detr.4.6!L68</f>
        <v>219707.83704212747</v>
      </c>
      <c r="I45" s="36">
        <f>H45</f>
        <v>219707.83704212747</v>
      </c>
      <c r="J45" s="34"/>
      <c r="K45" s="57">
        <f>[8]T_post_detr.4.6!Q68</f>
        <v>224626.28449992416</v>
      </c>
      <c r="L45" s="36">
        <f>K45</f>
        <v>224626.28449992416</v>
      </c>
      <c r="M45" s="34"/>
      <c r="N45" s="57">
        <f>[8]T_post_detr.4.6!V68</f>
        <v>240949.92060806692</v>
      </c>
      <c r="O45" s="36">
        <f>N45</f>
        <v>240949.92060806692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60" s="19" customFormat="1" ht="20" customHeight="1">
      <c r="B46" s="35" t="s">
        <v>44</v>
      </c>
      <c r="C46" s="21"/>
      <c r="D46" s="34"/>
      <c r="E46" s="34"/>
      <c r="F46" s="34"/>
      <c r="G46" s="22">
        <f>[8]T_post_detr.4.6!K69</f>
        <v>0</v>
      </c>
      <c r="H46" s="22">
        <f>[8]T_post_detr.4.6!L69</f>
        <v>0</v>
      </c>
      <c r="I46" s="36">
        <f t="shared" ref="I46" si="18">G46+H46</f>
        <v>0</v>
      </c>
      <c r="J46" s="22">
        <f>[8]T_post_detr.4.6!P69</f>
        <v>0</v>
      </c>
      <c r="K46" s="22">
        <f>[8]T_post_detr.4.6!Q69</f>
        <v>0</v>
      </c>
      <c r="L46" s="36">
        <f t="shared" ref="L46" si="19">J46+K46</f>
        <v>0</v>
      </c>
      <c r="M46" s="22">
        <f>[8]T_post_detr.4.6!U69</f>
        <v>0</v>
      </c>
      <c r="N46" s="22">
        <f>[8]T_post_detr.4.6!V69</f>
        <v>0</v>
      </c>
      <c r="O46" s="36">
        <f t="shared" ref="O46" si="20">M46+N46</f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60" s="19" customFormat="1" ht="20" customHeight="1" thickBot="1">
      <c r="B47" s="58" t="s">
        <v>45</v>
      </c>
      <c r="C47" s="21"/>
      <c r="D47" s="59">
        <f>D25+D30+D40+D41+D42+D43+D44</f>
        <v>2140686.50125239</v>
      </c>
      <c r="E47" s="59">
        <f>E25+E30+E40+E41+E42+E43+E44+E45</f>
        <v>721049.20024069236</v>
      </c>
      <c r="F47" s="60">
        <f>D47+E47</f>
        <v>2861735.7014930826</v>
      </c>
      <c r="G47" s="59">
        <f>G25+G30+G40+G41+G42+G43+G44+G46</f>
        <v>2197078.3704212746</v>
      </c>
      <c r="H47" s="59">
        <f>H25+H30+H40+H41+H42+H43+H44+H45+H46</f>
        <v>726537.59326086694</v>
      </c>
      <c r="I47" s="60">
        <f>G47+H47</f>
        <v>2923615.9636821416</v>
      </c>
      <c r="J47" s="59">
        <f>J25+J30+J40+J41+J42+J43+J44+J46</f>
        <v>2246262.8449992416</v>
      </c>
      <c r="K47" s="59">
        <f>K25+K30+K40+K41+K42+K43+K44+K45+K46</f>
        <v>580584.2805661934</v>
      </c>
      <c r="L47" s="60">
        <f>J47+K47</f>
        <v>2826847.1255654348</v>
      </c>
      <c r="M47" s="59">
        <f>M25+M30+M40+M41+M42+M43+M44+M46</f>
        <v>2409499.2060806691</v>
      </c>
      <c r="N47" s="59">
        <f>N25+N30+N40+N41+N42+N43+N44+N45+N46</f>
        <v>596804.94379473117</v>
      </c>
      <c r="O47" s="60">
        <f>M47+N47</f>
        <v>3006304.1498754001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60" s="14" customFormat="1" ht="8.25" customHeight="1">
      <c r="B48" s="61"/>
      <c r="C48" s="21"/>
      <c r="D48" s="62"/>
      <c r="E48" s="62"/>
      <c r="F48" s="63"/>
      <c r="G48" s="62"/>
      <c r="H48" s="62"/>
      <c r="I48" s="63"/>
      <c r="J48" s="62"/>
      <c r="K48" s="62"/>
      <c r="L48" s="63"/>
      <c r="M48" s="62"/>
      <c r="N48" s="62"/>
      <c r="O48" s="63"/>
    </row>
    <row r="49" spans="2:52" s="19" customFormat="1" ht="20" customHeight="1">
      <c r="B49" s="64" t="s">
        <v>46</v>
      </c>
      <c r="C49" s="21"/>
      <c r="D49" s="65">
        <f>[8]T_ante_detr.4.6!F74</f>
        <v>6345512.6610875539</v>
      </c>
      <c r="E49" s="65">
        <f>[8]T_ante_detr.4.6!G74</f>
        <v>1141864.0472192087</v>
      </c>
      <c r="F49" s="65">
        <f t="shared" si="13"/>
        <v>7487376.7083067624</v>
      </c>
      <c r="G49" s="65">
        <f>[8]T_ante_detr.4.6!K74</f>
        <v>6730029.1085258881</v>
      </c>
      <c r="H49" s="65">
        <f>[8]T_ante_detr.4.6!L74</f>
        <v>1180164.8980663284</v>
      </c>
      <c r="I49" s="65">
        <f t="shared" ref="I49" si="21">G49+H49</f>
        <v>7910194.006592216</v>
      </c>
      <c r="J49" s="65">
        <f>[8]T_ante_detr.4.6!P74</f>
        <v>6879213.5831038551</v>
      </c>
      <c r="K49" s="65">
        <f>[8]T_ante_detr.4.6!Q74</f>
        <v>1343517.000139094</v>
      </c>
      <c r="L49" s="65">
        <f t="shared" ref="L49" si="22">J49+K49</f>
        <v>8222730.5832429491</v>
      </c>
      <c r="M49" s="65">
        <f>[8]T_ante_detr.4.6!U74</f>
        <v>7042449.944185283</v>
      </c>
      <c r="N49" s="65">
        <f>[8]T_ante_detr.4.6!V74</f>
        <v>1319164.2737472367</v>
      </c>
      <c r="O49" s="65">
        <f t="shared" ref="O49" si="23">M49+N49</f>
        <v>8361614.2179325195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2:52" s="19" customFormat="1" ht="20" customHeight="1">
      <c r="B50" s="66" t="s">
        <v>47</v>
      </c>
      <c r="C50" s="21"/>
      <c r="D50" s="59">
        <f t="shared" ref="D50:O50" si="24">+D23+D47</f>
        <v>6345512.6610875539</v>
      </c>
      <c r="E50" s="59">
        <f t="shared" si="24"/>
        <v>1141864.0472192087</v>
      </c>
      <c r="F50" s="59">
        <f t="shared" si="24"/>
        <v>7487376.7083067624</v>
      </c>
      <c r="G50" s="59">
        <f t="shared" si="24"/>
        <v>6730029.1085258881</v>
      </c>
      <c r="H50" s="59">
        <f t="shared" si="24"/>
        <v>1180164.8980663284</v>
      </c>
      <c r="I50" s="59">
        <f t="shared" si="24"/>
        <v>7910194.006592216</v>
      </c>
      <c r="J50" s="59">
        <f t="shared" si="24"/>
        <v>6879213.5831038551</v>
      </c>
      <c r="K50" s="59">
        <f t="shared" si="24"/>
        <v>1043879.3543766548</v>
      </c>
      <c r="L50" s="59">
        <f t="shared" si="24"/>
        <v>7923092.9374805093</v>
      </c>
      <c r="M50" s="59">
        <f t="shared" si="24"/>
        <v>7042449.944185283</v>
      </c>
      <c r="N50" s="59">
        <f t="shared" si="24"/>
        <v>1060100.0176051925</v>
      </c>
      <c r="O50" s="59">
        <f t="shared" si="24"/>
        <v>8102549.9617904741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2:52" s="19" customFormat="1" ht="20" customHeight="1">
      <c r="B51" s="67"/>
      <c r="C51" s="2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2:52" s="14" customFormat="1" ht="20" customHeight="1" thickBot="1">
      <c r="B52" s="69" t="s">
        <v>48</v>
      </c>
      <c r="C52" s="21"/>
      <c r="D52" s="70"/>
      <c r="E52" s="70"/>
      <c r="F52" s="71"/>
      <c r="G52" s="70"/>
      <c r="H52" s="70"/>
      <c r="I52" s="71"/>
      <c r="J52" s="70"/>
      <c r="K52" s="70"/>
      <c r="L52" s="71"/>
      <c r="M52" s="70"/>
      <c r="N52" s="70"/>
      <c r="O52" s="71"/>
    </row>
    <row r="53" spans="2:52" s="14" customFormat="1" ht="20" customHeight="1">
      <c r="B53" s="43" t="s">
        <v>49</v>
      </c>
      <c r="C53" s="21"/>
      <c r="D53" s="72"/>
      <c r="E53" s="73"/>
      <c r="F53" s="74">
        <f>[8]IN_Par_22!$F$44</f>
        <v>0.63619999999999988</v>
      </c>
      <c r="G53" s="72"/>
      <c r="H53" s="73"/>
      <c r="I53" s="74">
        <f>'[8]IN_Par_23-24-25'!$F$45</f>
        <v>0.63619999999999988</v>
      </c>
      <c r="J53" s="72"/>
      <c r="K53" s="73"/>
      <c r="L53" s="74">
        <f>'[8]IN_Par_23-24-25'!$Q$45</f>
        <v>0.63619999999999988</v>
      </c>
      <c r="M53" s="72"/>
      <c r="N53" s="73"/>
      <c r="O53" s="74">
        <f>'[8]IN_Par_23-24-25'!$AB$45</f>
        <v>0.63619999999999988</v>
      </c>
    </row>
    <row r="54" spans="2:52" s="14" customFormat="1" ht="20" customHeight="1">
      <c r="B54" s="75" t="s">
        <v>50</v>
      </c>
      <c r="C54" s="21"/>
      <c r="D54" s="34"/>
      <c r="E54" s="76"/>
      <c r="F54" s="77">
        <f>[8]IN_Par_22!$E$85</f>
        <v>14521.380999999999</v>
      </c>
      <c r="G54" s="34"/>
      <c r="H54" s="76"/>
      <c r="I54" s="77">
        <f>+'[8]IN_Par_23-24-25'!E86</f>
        <v>14521.380999999999</v>
      </c>
      <c r="J54" s="34"/>
      <c r="K54" s="76"/>
      <c r="L54" s="77">
        <f>+'[8]IN_Par_23-24-25'!P86</f>
        <v>14521.380999999999</v>
      </c>
      <c r="M54" s="34"/>
      <c r="N54" s="76"/>
      <c r="O54" s="77">
        <f>+'[8]IN_Par_23-24-25'!AA86</f>
        <v>14521.380999999999</v>
      </c>
    </row>
    <row r="55" spans="2:52" s="14" customFormat="1" ht="20" customHeight="1">
      <c r="B55" s="25" t="s">
        <v>51</v>
      </c>
      <c r="C55" s="21"/>
      <c r="D55" s="34"/>
      <c r="E55" s="76"/>
      <c r="F55" s="78">
        <f>+[8]IN_Par_22!E86</f>
        <v>45.916450832489069</v>
      </c>
      <c r="G55" s="34"/>
      <c r="H55" s="76"/>
      <c r="I55" s="78">
        <f>+'[8]IN_Par_23-24-25'!E87</f>
        <v>48.876543457755297</v>
      </c>
      <c r="J55" s="34"/>
      <c r="K55" s="76"/>
      <c r="L55" s="78">
        <f>+'[8]IN_Par_23-24-25'!P87</f>
        <v>51.561051309835904</v>
      </c>
      <c r="M55" s="34"/>
      <c r="N55" s="76"/>
      <c r="O55" s="78">
        <f>+'[8]IN_Par_23-24-25'!AA87</f>
        <v>54.472739242860001</v>
      </c>
    </row>
    <row r="56" spans="2:52" s="14" customFormat="1" ht="20" customHeight="1" thickBot="1">
      <c r="B56" s="79" t="s">
        <v>52</v>
      </c>
      <c r="C56" s="80"/>
      <c r="D56" s="81"/>
      <c r="E56" s="82"/>
      <c r="F56" s="83">
        <f>+[8]IN_Par_22!E87</f>
        <v>38.507862899355302</v>
      </c>
      <c r="G56" s="81"/>
      <c r="H56" s="82"/>
      <c r="I56" s="78">
        <f>+'[8]IN_Par_23-24-25'!E88</f>
        <v>38.507862899355302</v>
      </c>
      <c r="J56" s="81"/>
      <c r="K56" s="82"/>
      <c r="L56" s="78">
        <f>+'[8]IN_Par_23-24-25'!P88</f>
        <v>38.507862899355302</v>
      </c>
      <c r="M56" s="81"/>
      <c r="N56" s="82"/>
      <c r="O56" s="78">
        <f>+'[8]IN_Par_23-24-25'!AA88</f>
        <v>38.507862899355302</v>
      </c>
    </row>
    <row r="57" spans="2:52" s="14" customFormat="1" ht="20" customHeight="1">
      <c r="B57" s="61"/>
      <c r="C57" s="84"/>
      <c r="D57" s="62"/>
      <c r="E57" s="62"/>
      <c r="F57" s="63"/>
      <c r="G57" s="62"/>
      <c r="H57" s="62"/>
      <c r="I57" s="63"/>
      <c r="J57" s="62"/>
      <c r="K57" s="62"/>
      <c r="L57" s="63"/>
      <c r="M57" s="62"/>
      <c r="N57" s="62"/>
      <c r="O57" s="63"/>
    </row>
    <row r="58" spans="2:52" s="14" customFormat="1" ht="20" customHeight="1" thickBot="1">
      <c r="B58" s="69" t="s">
        <v>53</v>
      </c>
      <c r="C58" s="21"/>
      <c r="D58" s="70"/>
      <c r="E58" s="70"/>
      <c r="F58" s="85"/>
      <c r="G58" s="70"/>
      <c r="H58" s="70"/>
      <c r="I58" s="85"/>
      <c r="J58" s="70"/>
      <c r="K58" s="70"/>
      <c r="L58" s="85"/>
      <c r="M58" s="70"/>
      <c r="N58" s="70"/>
      <c r="O58" s="85"/>
    </row>
    <row r="59" spans="2:52" s="14" customFormat="1" ht="20" customHeight="1">
      <c r="B59" s="43" t="s">
        <v>54</v>
      </c>
      <c r="C59" s="21"/>
      <c r="D59" s="72"/>
      <c r="E59" s="73"/>
      <c r="F59" s="86">
        <f>[8]IN_Par_22!$E$57</f>
        <v>-0.4</v>
      </c>
      <c r="G59" s="87"/>
      <c r="H59" s="73"/>
      <c r="I59" s="86">
        <f>+'[8]IN_Par_23-24-25'!E58</f>
        <v>-0.4</v>
      </c>
      <c r="J59" s="72"/>
      <c r="K59" s="73"/>
      <c r="L59" s="88">
        <f>+'[8]IN_Par_23-24-25'!P58</f>
        <v>-0.4</v>
      </c>
      <c r="M59" s="72"/>
      <c r="N59" s="73"/>
      <c r="O59" s="88">
        <f>+'[8]IN_Par_23-24-25'!AA58</f>
        <v>-0.4</v>
      </c>
    </row>
    <row r="60" spans="2:52" s="14" customFormat="1" ht="20" customHeight="1">
      <c r="B60" s="25" t="s">
        <v>55</v>
      </c>
      <c r="C60" s="21"/>
      <c r="D60" s="34"/>
      <c r="E60" s="76"/>
      <c r="F60" s="89">
        <f>[8]IN_Par_22!$E$58</f>
        <v>-1.2482823354848793E-2</v>
      </c>
      <c r="G60" s="90"/>
      <c r="H60" s="76"/>
      <c r="I60" s="89">
        <f>+'[8]IN_Par_23-24-25'!E59</f>
        <v>-1.2482823354848793E-2</v>
      </c>
      <c r="J60" s="34"/>
      <c r="K60" s="91"/>
      <c r="L60" s="89">
        <f>+'[8]IN_Par_23-24-25'!P59</f>
        <v>-1.2482823354848793E-2</v>
      </c>
      <c r="M60" s="34"/>
      <c r="N60" s="76"/>
      <c r="O60" s="89">
        <f>+'[8]IN_Par_23-24-25'!AA59</f>
        <v>-1.2482823354848793E-2</v>
      </c>
    </row>
    <row r="61" spans="2:52" s="14" customFormat="1" ht="20" customHeight="1">
      <c r="B61" s="58" t="s">
        <v>56</v>
      </c>
      <c r="C61" s="21"/>
      <c r="D61" s="34"/>
      <c r="E61" s="76"/>
      <c r="F61" s="92">
        <f>SUM(F59:F60)</f>
        <v>-0.41248282335484882</v>
      </c>
      <c r="G61" s="90"/>
      <c r="H61" s="76"/>
      <c r="I61" s="92">
        <f>SUM(I59:I60)</f>
        <v>-0.41248282335484882</v>
      </c>
      <c r="J61" s="34"/>
      <c r="K61" s="76"/>
      <c r="L61" s="93">
        <f>SUM(L59:L60)</f>
        <v>-0.41248282335484882</v>
      </c>
      <c r="M61" s="34"/>
      <c r="N61" s="76"/>
      <c r="O61" s="92">
        <f>SUM(O59:O60)</f>
        <v>-0.41248282335484882</v>
      </c>
    </row>
    <row r="62" spans="2:52" s="14" customFormat="1" ht="20" customHeight="1" thickBot="1">
      <c r="B62" s="37" t="s">
        <v>57</v>
      </c>
      <c r="C62" s="80"/>
      <c r="D62" s="81"/>
      <c r="E62" s="82"/>
      <c r="F62" s="94">
        <f>1+F61</f>
        <v>0.58751717664515124</v>
      </c>
      <c r="G62" s="95"/>
      <c r="H62" s="82"/>
      <c r="I62" s="94">
        <f>1+I61</f>
        <v>0.58751717664515124</v>
      </c>
      <c r="J62" s="81"/>
      <c r="K62" s="82"/>
      <c r="L62" s="94">
        <f>1+L61</f>
        <v>0.58751717664515124</v>
      </c>
      <c r="M62" s="81"/>
      <c r="N62" s="82"/>
      <c r="O62" s="94">
        <f>1+O61</f>
        <v>0.58751717664515124</v>
      </c>
    </row>
    <row r="63" spans="2:52" s="19" customFormat="1" ht="20" customHeight="1">
      <c r="B63" s="96"/>
      <c r="C63" s="97"/>
      <c r="D63" s="41"/>
      <c r="E63" s="41"/>
      <c r="F63" s="42"/>
      <c r="G63" s="98"/>
      <c r="H63" s="98"/>
      <c r="I63" s="99"/>
      <c r="J63" s="98"/>
      <c r="K63" s="98"/>
      <c r="L63" s="99"/>
      <c r="M63" s="98"/>
      <c r="N63" s="98"/>
      <c r="O63" s="99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2:52" s="19" customFormat="1" ht="20" customHeight="1" thickBot="1">
      <c r="B64" s="69" t="s">
        <v>58</v>
      </c>
      <c r="C64" s="70"/>
      <c r="D64" s="70"/>
      <c r="E64" s="70"/>
      <c r="F64" s="85"/>
      <c r="G64" s="70"/>
      <c r="H64" s="70"/>
      <c r="I64" s="85"/>
      <c r="J64" s="70"/>
      <c r="K64" s="70"/>
      <c r="L64" s="85"/>
      <c r="M64" s="70"/>
      <c r="N64" s="70"/>
      <c r="O64" s="85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2:52" s="101" customFormat="1" ht="20" customHeight="1">
      <c r="B65" s="100" t="s">
        <v>59</v>
      </c>
      <c r="D65" s="72"/>
      <c r="E65" s="73"/>
      <c r="F65" s="102">
        <f>[8]T_ante_detr.4.6!C82</f>
        <v>1.7000000000000001E-2</v>
      </c>
      <c r="G65" s="72"/>
      <c r="H65" s="73"/>
      <c r="I65" s="102">
        <f>[8]T_ante_detr.4.6!D82</f>
        <v>1.7000000000000001E-2</v>
      </c>
      <c r="J65" s="72"/>
      <c r="K65" s="73"/>
      <c r="L65" s="102">
        <f>[8]T_ante_detr.4.6!E82</f>
        <v>1.7000000000000001E-2</v>
      </c>
      <c r="M65" s="72"/>
      <c r="N65" s="73"/>
      <c r="O65" s="102">
        <f>[8]T_ante_detr.4.6!F82</f>
        <v>1.7000000000000001E-2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2:52" s="19" customFormat="1" ht="20" customHeight="1">
      <c r="B66" s="25" t="s">
        <v>60</v>
      </c>
      <c r="C66" s="21"/>
      <c r="D66" s="34"/>
      <c r="E66" s="76"/>
      <c r="F66" s="104">
        <f>[8]T_ante_detr.4.6!C83</f>
        <v>2E-3</v>
      </c>
      <c r="G66" s="34"/>
      <c r="H66" s="76"/>
      <c r="I66" s="104">
        <f>[8]T_ante_detr.4.6!D83</f>
        <v>2E-3</v>
      </c>
      <c r="J66" s="34"/>
      <c r="K66" s="76"/>
      <c r="L66" s="104">
        <f>[8]T_ante_detr.4.6!E83</f>
        <v>2E-3</v>
      </c>
      <c r="M66" s="34"/>
      <c r="N66" s="76"/>
      <c r="O66" s="104">
        <f>[8]T_ante_detr.4.6!F83</f>
        <v>2E-3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2:52" s="19" customFormat="1" ht="20" customHeight="1">
      <c r="B67" s="25" t="s">
        <v>61</v>
      </c>
      <c r="C67" s="21"/>
      <c r="D67" s="34"/>
      <c r="E67" s="76"/>
      <c r="F67" s="104">
        <f>[8]T_ante_detr.4.6!C84</f>
        <v>0.03</v>
      </c>
      <c r="G67" s="34"/>
      <c r="H67" s="76"/>
      <c r="I67" s="104">
        <f>[8]T_ante_detr.4.6!D84</f>
        <v>0.03</v>
      </c>
      <c r="J67" s="34"/>
      <c r="K67" s="76"/>
      <c r="L67" s="104">
        <f>[8]T_ante_detr.4.6!E84</f>
        <v>0.03</v>
      </c>
      <c r="M67" s="34"/>
      <c r="N67" s="76"/>
      <c r="O67" s="104">
        <f>[8]T_ante_detr.4.6!F84</f>
        <v>0.03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2:52" s="19" customFormat="1" ht="20" customHeight="1">
      <c r="B68" s="25" t="s">
        <v>62</v>
      </c>
      <c r="C68" s="21"/>
      <c r="D68" s="34"/>
      <c r="E68" s="76"/>
      <c r="F68" s="104">
        <f>[8]T_ante_detr.4.6!C85</f>
        <v>0.02</v>
      </c>
      <c r="G68" s="34"/>
      <c r="H68" s="76"/>
      <c r="I68" s="104">
        <f>[8]T_ante_detr.4.6!D85</f>
        <v>0.02</v>
      </c>
      <c r="J68" s="34"/>
      <c r="K68" s="76"/>
      <c r="L68" s="104">
        <f>[8]T_ante_detr.4.6!E85</f>
        <v>0.02</v>
      </c>
      <c r="M68" s="34"/>
      <c r="N68" s="76"/>
      <c r="O68" s="104">
        <f>[8]T_ante_detr.4.6!F85</f>
        <v>0.02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2:52" s="19" customFormat="1" ht="20" customHeight="1">
      <c r="B69" s="25" t="s">
        <v>63</v>
      </c>
      <c r="C69" s="21"/>
      <c r="D69" s="34"/>
      <c r="E69" s="76"/>
      <c r="F69" s="104">
        <f>[8]T_ante_detr.4.6!C86</f>
        <v>0</v>
      </c>
      <c r="G69" s="34"/>
      <c r="H69" s="76"/>
      <c r="I69" s="104">
        <f>[8]T_ante_detr.4.6!D86</f>
        <v>0</v>
      </c>
      <c r="J69" s="34"/>
      <c r="K69" s="76"/>
      <c r="L69" s="104">
        <f>[8]T_ante_detr.4.6!E86</f>
        <v>0</v>
      </c>
      <c r="M69" s="34"/>
      <c r="N69" s="76"/>
      <c r="O69" s="104">
        <f>[8]T_ante_detr.4.6!F86</f>
        <v>0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2:52" s="19" customFormat="1" ht="20" customHeight="1">
      <c r="B70" s="58" t="s">
        <v>64</v>
      </c>
      <c r="C70" s="21"/>
      <c r="D70" s="34"/>
      <c r="E70" s="76"/>
      <c r="F70" s="105">
        <f>[8]T_ante_detr.4.6!C87</f>
        <v>6.5000000000000002E-2</v>
      </c>
      <c r="G70" s="34"/>
      <c r="H70" s="76"/>
      <c r="I70" s="105">
        <f>[8]T_ante_detr.4.6!D87</f>
        <v>6.5000000000000002E-2</v>
      </c>
      <c r="J70" s="34"/>
      <c r="K70" s="76"/>
      <c r="L70" s="105">
        <f>[8]T_ante_detr.4.6!E87</f>
        <v>6.5000000000000002E-2</v>
      </c>
      <c r="M70" s="34"/>
      <c r="N70" s="76"/>
      <c r="O70" s="105">
        <f>[8]T_ante_detr.4.6!F87</f>
        <v>6.5000000000000002E-2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2:52" s="19" customFormat="1" ht="20" customHeight="1">
      <c r="B71" s="66" t="s">
        <v>65</v>
      </c>
      <c r="C71" s="21"/>
      <c r="D71" s="34"/>
      <c r="E71" s="76"/>
      <c r="F71" s="106">
        <f>(1+F70)</f>
        <v>1.0649999999999999</v>
      </c>
      <c r="G71" s="34"/>
      <c r="H71" s="76"/>
      <c r="I71" s="106">
        <f>(1+I70)</f>
        <v>1.0649999999999999</v>
      </c>
      <c r="J71" s="34"/>
      <c r="K71" s="76"/>
      <c r="L71" s="106">
        <f>(1+L70)</f>
        <v>1.0649999999999999</v>
      </c>
      <c r="M71" s="34"/>
      <c r="N71" s="76"/>
      <c r="O71" s="106">
        <f>(1+O70)</f>
        <v>1.0649999999999999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2:52" s="19" customFormat="1" ht="20" customHeight="1">
      <c r="B72" s="107" t="s">
        <v>66</v>
      </c>
      <c r="C72" s="40"/>
      <c r="D72" s="34"/>
      <c r="E72" s="76"/>
      <c r="F72" s="108">
        <f>F50</f>
        <v>7487376.7083067624</v>
      </c>
      <c r="G72" s="34"/>
      <c r="H72" s="76"/>
      <c r="I72" s="108">
        <f>I50</f>
        <v>7910194.006592216</v>
      </c>
      <c r="J72" s="34"/>
      <c r="K72" s="76"/>
      <c r="L72" s="108">
        <f>L50</f>
        <v>7923092.9374805093</v>
      </c>
      <c r="M72" s="34"/>
      <c r="N72" s="76"/>
      <c r="O72" s="108">
        <f>O50</f>
        <v>8102549.9617904741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2:52" s="19" customFormat="1" ht="20" customHeight="1">
      <c r="B73" s="109" t="s">
        <v>67</v>
      </c>
      <c r="C73" s="40"/>
      <c r="D73" s="34"/>
      <c r="E73" s="76"/>
      <c r="F73" s="110">
        <f>[8]T_ante_detr.4.6!C91</f>
        <v>4725451.2539890176</v>
      </c>
      <c r="G73" s="34"/>
      <c r="H73" s="76"/>
      <c r="I73" s="110">
        <f>+[8]T_ante_detr.4.6!D91</f>
        <v>4625641.0068136798</v>
      </c>
      <c r="J73" s="34"/>
      <c r="K73" s="76"/>
      <c r="L73" s="110">
        <f>+[8]T_ante_detr.4.6!E91</f>
        <v>4986578.0429100748</v>
      </c>
      <c r="M73" s="34"/>
      <c r="N73" s="76"/>
      <c r="O73" s="110">
        <f>+[8]T_ante_detr.4.6!F91</f>
        <v>5096245.8119150745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2:52" s="19" customFormat="1" ht="20" customHeight="1">
      <c r="B74" s="109" t="s">
        <v>68</v>
      </c>
      <c r="C74" s="40"/>
      <c r="D74" s="34"/>
      <c r="E74" s="76"/>
      <c r="F74" s="110">
        <f>[8]T_ante_detr.4.6!C92</f>
        <v>2372097.8411422027</v>
      </c>
      <c r="G74" s="34"/>
      <c r="H74" s="76"/>
      <c r="I74" s="110">
        <f>+[8]T_ante_detr.4.6!D92</f>
        <v>2861735.7014930826</v>
      </c>
      <c r="J74" s="34"/>
      <c r="K74" s="76"/>
      <c r="L74" s="110">
        <f>+[8]T_ante_detr.4.6!E92</f>
        <v>2923615.9636821416</v>
      </c>
      <c r="M74" s="34"/>
      <c r="N74" s="76"/>
      <c r="O74" s="110">
        <f>+[8]T_ante_detr.4.6!F92</f>
        <v>2826847.1255654348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2:52" s="19" customFormat="1" ht="20" customHeight="1">
      <c r="B75" s="107" t="s">
        <v>69</v>
      </c>
      <c r="D75" s="34"/>
      <c r="E75" s="76"/>
      <c r="F75" s="111">
        <f>+F73+F74</f>
        <v>7097549.0951312203</v>
      </c>
      <c r="G75" s="34"/>
      <c r="H75" s="76"/>
      <c r="I75" s="111">
        <f>+I73+I74</f>
        <v>7487376.7083067624</v>
      </c>
      <c r="J75" s="34"/>
      <c r="K75" s="76"/>
      <c r="L75" s="111">
        <f>+L73+L74</f>
        <v>7910194.006592216</v>
      </c>
      <c r="M75" s="34"/>
      <c r="N75" s="76"/>
      <c r="O75" s="111">
        <f>+O73+O74</f>
        <v>7923092.9374805093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2:52" s="19" customFormat="1" ht="20" customHeight="1" thickBot="1">
      <c r="B76" s="37" t="s">
        <v>70</v>
      </c>
      <c r="C76" s="21"/>
      <c r="D76" s="81"/>
      <c r="E76" s="82"/>
      <c r="F76" s="112">
        <f>+F72/F75</f>
        <v>1.0549242573669488</v>
      </c>
      <c r="G76" s="81"/>
      <c r="H76" s="82"/>
      <c r="I76" s="112">
        <f>+I72/I75</f>
        <v>1.0564706858967527</v>
      </c>
      <c r="J76" s="81"/>
      <c r="K76" s="82"/>
      <c r="L76" s="112">
        <f>+L72/L75</f>
        <v>1.0016306718744881</v>
      </c>
      <c r="M76" s="81"/>
      <c r="N76" s="82"/>
      <c r="O76" s="112">
        <f>+O72/O75</f>
        <v>1.0226498699088882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2:52" s="14" customFormat="1" ht="20" customHeight="1" thickBot="1">
      <c r="B77" s="39"/>
      <c r="C77" s="40"/>
      <c r="D77" s="41"/>
      <c r="E77" s="41"/>
      <c r="F77" s="113"/>
      <c r="G77" s="41"/>
      <c r="H77" s="41"/>
      <c r="I77" s="113"/>
      <c r="J77" s="41"/>
      <c r="K77" s="41"/>
      <c r="L77" s="113"/>
      <c r="M77" s="41"/>
      <c r="N77" s="41"/>
      <c r="O77" s="113"/>
    </row>
    <row r="78" spans="2:52" s="14" customFormat="1" ht="20" customHeight="1">
      <c r="B78" s="114" t="s">
        <v>71</v>
      </c>
      <c r="D78" s="72"/>
      <c r="E78" s="73"/>
      <c r="F78" s="115">
        <f>IF(F72&lt;=F75*F71,F72,F75*F71)</f>
        <v>7487376.7083067624</v>
      </c>
      <c r="G78" s="73"/>
      <c r="H78" s="73"/>
      <c r="I78" s="115">
        <f>IF(I72&lt;=I75*I71,I72,I75*I71)</f>
        <v>7910194.006592216</v>
      </c>
      <c r="J78" s="73"/>
      <c r="K78" s="73"/>
      <c r="L78" s="115">
        <f>IF(L72&lt;=L75*L71,L72,L75*L71)</f>
        <v>7923092.9374805093</v>
      </c>
      <c r="M78" s="73"/>
      <c r="N78" s="73"/>
      <c r="O78" s="115">
        <f>IF(O72&lt;=O75*O71,O72,O75*O71)</f>
        <v>8102549.9617904741</v>
      </c>
    </row>
    <row r="79" spans="2:52" s="14" customFormat="1" ht="20" customHeight="1" thickBot="1">
      <c r="B79" s="116" t="s">
        <v>72</v>
      </c>
      <c r="D79" s="81"/>
      <c r="E79" s="82"/>
      <c r="F79" s="117">
        <f>IF(F76&lt;=F71,0,F72-F78)</f>
        <v>0</v>
      </c>
      <c r="G79" s="34"/>
      <c r="H79" s="76"/>
      <c r="I79" s="117">
        <f>IF(I76&lt;=I71,0,I72-I78)</f>
        <v>0</v>
      </c>
      <c r="J79" s="82"/>
      <c r="K79" s="82"/>
      <c r="L79" s="117">
        <f>IF(L76&lt;=L71,0,L72-L78)</f>
        <v>0</v>
      </c>
      <c r="M79" s="82"/>
      <c r="N79" s="82"/>
      <c r="O79" s="117">
        <f>IF(O76&lt;=O71,0,O72-O78)</f>
        <v>0</v>
      </c>
    </row>
    <row r="80" spans="2:52" s="19" customFormat="1" ht="20" customHeight="1" thickBot="1">
      <c r="B80" s="96"/>
      <c r="C80" s="40"/>
      <c r="D80" s="98"/>
      <c r="E80" s="98"/>
      <c r="F80" s="99"/>
      <c r="G80" s="98"/>
      <c r="H80" s="98"/>
      <c r="I80" s="99"/>
      <c r="J80" s="98"/>
      <c r="K80" s="98"/>
      <c r="L80" s="99"/>
      <c r="M80" s="98"/>
      <c r="N80" s="98"/>
      <c r="O80" s="99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s="14" customFormat="1" ht="20" customHeight="1" thickBot="1">
      <c r="B81" s="118" t="s">
        <v>73</v>
      </c>
      <c r="D81" s="119">
        <f>[8]T_post_detr.4.6!F102</f>
        <v>4204826.1598351635</v>
      </c>
      <c r="E81" s="120">
        <f>[8]T_post_detr.4.6!G102</f>
        <v>420814.84697851638</v>
      </c>
      <c r="F81" s="115">
        <f>IF([8]IN_Rimd!$C$16="ERRORE, LA SOMMA DELLE CELLE DIFFERISCE DAL TOTALE
PER UN IMPORTO PARI A:","ERRORE",D81+E81)</f>
        <v>4625641.0068136798</v>
      </c>
      <c r="G81" s="119">
        <f>[8]T_post_detr.4.6!K102</f>
        <v>4532950.7381046135</v>
      </c>
      <c r="H81" s="120">
        <f>[8]T_post_detr.4.6!L102</f>
        <v>453627.30480546138</v>
      </c>
      <c r="I81" s="115">
        <f>IF([8]IN_Rimd!$H$16="ERRORE, LA SOMMA DELLE CELLE DIFFERISCE DAL TOTALE
PER UN IMPORTO PARI A:","ERRORE",G81+H81)</f>
        <v>4986578.0429100748</v>
      </c>
      <c r="J81" s="119">
        <f>[8]T_post_detr.4.6!P102</f>
        <v>4632950.7381046135</v>
      </c>
      <c r="K81" s="120">
        <f>[8]T_post_detr.4.6!Q102</f>
        <v>463295.07381046138</v>
      </c>
      <c r="L81" s="115">
        <f>IF([8]IN_Rimd!$M$16="ERRORE, LA SOMMA DELLE CELLE DIFFERISCE DAL TOTALE
PER UN IMPORTO PARI A:","ERRORE",J81+K81)</f>
        <v>5096245.8119150745</v>
      </c>
      <c r="M81" s="119">
        <f>[8]T_post_detr.4.6!U102</f>
        <v>4632950.7381046135</v>
      </c>
      <c r="N81" s="120">
        <f>[8]T_post_detr.4.6!V102</f>
        <v>463295.07381046138</v>
      </c>
      <c r="O81" s="115">
        <f>IF([8]IN_Rimd!$R$16="ERRORE, LA SOMMA DELLE CELLE DIFFERISCE DAL TOTALE
PER UN IMPORTO PARI A:","ERRORE",M81+N81)</f>
        <v>5096245.8119150745</v>
      </c>
    </row>
    <row r="82" spans="1:52" s="14" customFormat="1" ht="20" customHeight="1" thickBot="1">
      <c r="B82" s="118" t="s">
        <v>74</v>
      </c>
      <c r="D82" s="121">
        <f>[8]T_post_detr.4.6!F103</f>
        <v>2140686.50125239</v>
      </c>
      <c r="E82" s="122">
        <f>[8]T_post_detr.4.6!G103</f>
        <v>721049.20024069236</v>
      </c>
      <c r="F82" s="123">
        <f>IF([8]IN_Rimd!$C$16="ERRORE, LA SOMMA DELLE CELLE DIFFERISCE DAL TOTALE
PER UN IMPORTO PARI A:","ERRORE",D82+E82)</f>
        <v>2861735.7014930826</v>
      </c>
      <c r="G82" s="121">
        <f>[8]T_post_detr.4.6!K103</f>
        <v>2197078.3704212746</v>
      </c>
      <c r="H82" s="122">
        <f>[8]T_post_detr.4.6!L103</f>
        <v>726537.59326086694</v>
      </c>
      <c r="I82" s="123">
        <f>IF([8]IN_Rimd!$H$16="ERRORE, LA SOMMA DELLE CELLE DIFFERISCE DAL TOTALE
PER UN IMPORTO PARI A:","ERRORE",G82+H82)</f>
        <v>2923615.9636821416</v>
      </c>
      <c r="J82" s="121">
        <f>[8]T_post_detr.4.6!P103</f>
        <v>2246262.8449992416</v>
      </c>
      <c r="K82" s="122">
        <f>[8]T_post_detr.4.6!Q103</f>
        <v>580584.2805661934</v>
      </c>
      <c r="L82" s="123">
        <f>IF([8]IN_Rimd!$M$16="ERRORE, LA SOMMA DELLE CELLE DIFFERISCE DAL TOTALE
PER UN IMPORTO PARI A:","ERRORE",J82+K82)</f>
        <v>2826847.1255654348</v>
      </c>
      <c r="M82" s="121">
        <f>[8]T_post_detr.4.6!U103</f>
        <v>2409499.2060806691</v>
      </c>
      <c r="N82" s="122">
        <f>[8]T_post_detr.4.6!V103</f>
        <v>596804.94379473117</v>
      </c>
      <c r="O82" s="123">
        <f>IF([8]IN_Rimd!$R$16="ERRORE, LA SOMMA DELLE CELLE DIFFERISCE DAL TOTALE
PER UN IMPORTO PARI A:","ERRORE",M82+N82)</f>
        <v>3006304.1498754001</v>
      </c>
    </row>
    <row r="83" spans="1:52" s="124" customFormat="1" ht="17.25" customHeight="1" thickBot="1">
      <c r="B83" s="125" t="s">
        <v>75</v>
      </c>
      <c r="C83" s="14"/>
      <c r="D83" s="126">
        <f>SUM(D81:D82)</f>
        <v>6345512.6610875539</v>
      </c>
      <c r="E83" s="127">
        <f>SUM(E81:E82)</f>
        <v>1141864.0472192087</v>
      </c>
      <c r="F83" s="128">
        <f>IF([8]IN_Rimd!$C$16="ERRORE, LA SOMMA DELLE CELLE DIFFERISCE DAL TOTALE
PER UN IMPORTO PARI A:","ERRORE",D83+E83)</f>
        <v>7487376.7083067624</v>
      </c>
      <c r="G83" s="126">
        <f>SUM(G81:G82)</f>
        <v>6730029.1085258881</v>
      </c>
      <c r="H83" s="127">
        <f>SUM(H81:H82)</f>
        <v>1180164.8980663284</v>
      </c>
      <c r="I83" s="128">
        <f>IF([8]IN_Rimd!$H$16="ERRORE, LA SOMMA DELLE CELLE DIFFERISCE DAL TOTALE
PER UN IMPORTO PARI A:","ERRORE",G83+H83)</f>
        <v>7910194.006592216</v>
      </c>
      <c r="J83" s="126">
        <f>SUM(J81:J82)</f>
        <v>6879213.5831038551</v>
      </c>
      <c r="K83" s="127">
        <f>SUM(K81:K82)</f>
        <v>1043879.3543766548</v>
      </c>
      <c r="L83" s="128">
        <f>IF([8]IN_Rimd!$M$16="ERRORE, LA SOMMA DELLE CELLE DIFFERISCE DAL TOTALE
PER UN IMPORTO PARI A:","ERRORE",J83+K83)</f>
        <v>7923092.9374805102</v>
      </c>
      <c r="M83" s="126">
        <f>SUM(M81:M82)</f>
        <v>7042449.944185283</v>
      </c>
      <c r="N83" s="127">
        <f>SUM(N81:N82)</f>
        <v>1060100.0176051925</v>
      </c>
      <c r="O83" s="128">
        <f>IF([8]IN_Rimd!$R$16="ERRORE, LA SOMMA DELLE CELLE DIFFERISCE DAL TOTALE
PER UN IMPORTO PARI A:","ERRORE",M83+N83)</f>
        <v>8102549.961790476</v>
      </c>
    </row>
    <row r="84" spans="1:52" s="19" customFormat="1" ht="20" customHeight="1" thickBot="1">
      <c r="B84" s="96"/>
      <c r="C84" s="14"/>
      <c r="D84" s="41"/>
      <c r="E84" s="41"/>
      <c r="F84" s="129" t="str">
        <f>IF(F83="ERRORE","controllare distribuzione delta  (∑Ta-∑Tmax) ","")</f>
        <v/>
      </c>
      <c r="G84" s="98"/>
      <c r="H84" s="98"/>
      <c r="I84" s="129" t="str">
        <f>IF(I83="ERRORE","controllare distribuzione delta  (∑Ta-∑Tmax) ","")</f>
        <v/>
      </c>
      <c r="J84" s="98"/>
      <c r="K84" s="98"/>
      <c r="L84" s="129" t="str">
        <f>IF(L83="ERRORE","controllare distribuzione delta  (∑Ta-∑Tmax) ","")</f>
        <v/>
      </c>
      <c r="M84" s="98"/>
      <c r="N84" s="98"/>
      <c r="O84" s="129" t="str">
        <f>IF(O83="ERRORE","controllare distribuzione delta  (∑Ta-∑Tmax) ","")</f>
        <v/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</row>
    <row r="85" spans="1:52" s="14" customFormat="1" ht="20" customHeight="1" thickBot="1">
      <c r="B85" s="130" t="s">
        <v>76</v>
      </c>
      <c r="D85" s="72"/>
      <c r="E85" s="73"/>
      <c r="F85" s="131">
        <f>'[8]IN_COexp-RC-T'!C62</f>
        <v>0</v>
      </c>
      <c r="G85" s="73"/>
      <c r="H85" s="73"/>
      <c r="I85" s="131">
        <f>'[8]IN_COexp-RC-T'!D62</f>
        <v>0</v>
      </c>
      <c r="J85" s="73"/>
      <c r="K85" s="73"/>
      <c r="L85" s="131">
        <f>'[8]IN_COexp-RC-T'!E62</f>
        <v>0</v>
      </c>
      <c r="M85" s="73"/>
      <c r="N85" s="73"/>
      <c r="O85" s="131">
        <f>'[8]IN_COexp-RC-T'!F62</f>
        <v>0</v>
      </c>
    </row>
    <row r="86" spans="1:52" s="14" customFormat="1" ht="20" customHeight="1" thickBot="1">
      <c r="B86" s="130" t="s">
        <v>77</v>
      </c>
      <c r="D86" s="81"/>
      <c r="E86" s="82"/>
      <c r="F86" s="132">
        <f>'[8]IN_COexp-RC-T'!C63</f>
        <v>0</v>
      </c>
      <c r="G86" s="82"/>
      <c r="H86" s="82"/>
      <c r="I86" s="132">
        <f>'[8]IN_COexp-RC-T'!D63</f>
        <v>0</v>
      </c>
      <c r="J86" s="82"/>
      <c r="K86" s="82"/>
      <c r="L86" s="132">
        <f>'[8]IN_COexp-RC-T'!E63</f>
        <v>0</v>
      </c>
      <c r="M86" s="82"/>
      <c r="N86" s="82"/>
      <c r="O86" s="132">
        <f>'[8]IN_COexp-RC-T'!F63</f>
        <v>0</v>
      </c>
    </row>
    <row r="87" spans="1:52" s="14" customFormat="1" ht="17.25" customHeight="1" thickBot="1">
      <c r="B87" s="133"/>
      <c r="D87" s="134"/>
      <c r="E87" s="134"/>
    </row>
    <row r="88" spans="1:52" s="103" customFormat="1" ht="19" thickBot="1">
      <c r="B88" s="135" t="s">
        <v>78</v>
      </c>
      <c r="C88" s="14"/>
      <c r="D88" s="72"/>
      <c r="E88" s="73"/>
      <c r="F88" s="136">
        <f>F81-F85</f>
        <v>4625641.0068136798</v>
      </c>
      <c r="G88" s="72"/>
      <c r="H88" s="73"/>
      <c r="I88" s="136">
        <f>I81-I85</f>
        <v>4986578.0429100748</v>
      </c>
      <c r="J88" s="72"/>
      <c r="K88" s="73"/>
      <c r="L88" s="136">
        <f>L81-L85</f>
        <v>5096245.8119150745</v>
      </c>
      <c r="M88" s="72"/>
      <c r="N88" s="73"/>
      <c r="O88" s="136">
        <f>O81-O85</f>
        <v>5096245.8119150745</v>
      </c>
    </row>
    <row r="89" spans="1:52" s="103" customFormat="1" ht="19" thickBot="1">
      <c r="B89" s="137" t="s">
        <v>79</v>
      </c>
      <c r="C89" s="14"/>
      <c r="D89" s="34"/>
      <c r="E89" s="76"/>
      <c r="F89" s="138">
        <f>F82-F86</f>
        <v>2861735.7014930826</v>
      </c>
      <c r="G89" s="34"/>
      <c r="H89" s="76"/>
      <c r="I89" s="138">
        <f>I82-I86</f>
        <v>2923615.9636821416</v>
      </c>
      <c r="J89" s="34"/>
      <c r="K89" s="76"/>
      <c r="L89" s="138">
        <f>L82-L86</f>
        <v>2826847.1255654348</v>
      </c>
      <c r="M89" s="34"/>
      <c r="N89" s="76"/>
      <c r="O89" s="138">
        <f>O82-O86</f>
        <v>3006304.1498754001</v>
      </c>
    </row>
    <row r="90" spans="1:52" s="103" customFormat="1" ht="30.75" customHeight="1" thickBot="1">
      <c r="B90" s="37" t="s">
        <v>80</v>
      </c>
      <c r="C90" s="14"/>
      <c r="D90" s="81"/>
      <c r="E90" s="82"/>
      <c r="F90" s="139">
        <f>+F88+F89</f>
        <v>7487376.7083067624</v>
      </c>
      <c r="G90" s="81"/>
      <c r="H90" s="82"/>
      <c r="I90" s="139">
        <f>+I88+I89</f>
        <v>7910194.006592216</v>
      </c>
      <c r="J90" s="81"/>
      <c r="K90" s="82"/>
      <c r="L90" s="139">
        <f>+L88+L89</f>
        <v>7923092.9374805093</v>
      </c>
      <c r="M90" s="81"/>
      <c r="N90" s="82"/>
      <c r="O90" s="139">
        <f>+O88+O89</f>
        <v>8102549.9617904741</v>
      </c>
    </row>
    <row r="91" spans="1:52" s="14" customFormat="1" ht="17.25" customHeight="1" thickBot="1">
      <c r="B91" s="133"/>
      <c r="D91" s="140"/>
      <c r="E91" s="140"/>
    </row>
    <row r="92" spans="1:52" s="14" customFormat="1" ht="25.5" customHeight="1" thickBot="1">
      <c r="B92" s="141" t="s">
        <v>81</v>
      </c>
      <c r="D92" s="142">
        <f>[8]T_post_detr.4.6!F111</f>
        <v>0</v>
      </c>
      <c r="E92" s="143">
        <f>[8]T_post_detr.4.6!G111</f>
        <v>0</v>
      </c>
      <c r="F92" s="144">
        <f>D92+E92</f>
        <v>0</v>
      </c>
      <c r="G92" s="142">
        <f>[8]T_post_detr.4.6!K111</f>
        <v>486711.00426044926</v>
      </c>
      <c r="H92" s="143">
        <f>[8]T_post_detr.4.6!L111</f>
        <v>0</v>
      </c>
      <c r="I92" s="144">
        <f>G92+H92</f>
        <v>486711.00426044926</v>
      </c>
      <c r="J92" s="142">
        <f>[8]T_post_detr.4.6!P111</f>
        <v>486711.00426044926</v>
      </c>
      <c r="K92" s="143">
        <f>[8]T_post_detr.4.6!Q111</f>
        <v>0</v>
      </c>
      <c r="L92" s="144">
        <f>J92+K92</f>
        <v>486711.00426044926</v>
      </c>
      <c r="M92" s="142">
        <f>[8]T_post_detr.4.6!U111</f>
        <v>486711.00426044926</v>
      </c>
      <c r="N92" s="143">
        <f>[8]T_post_detr.4.6!V111</f>
        <v>0</v>
      </c>
      <c r="O92" s="144">
        <f>M92+N92</f>
        <v>486711.00426044926</v>
      </c>
    </row>
    <row r="93" spans="1:52" s="14" customFormat="1" ht="14">
      <c r="D93" s="145"/>
    </row>
    <row r="94" spans="1:52" s="14" customFormat="1" ht="14"/>
    <row r="95" spans="1:52" s="19" customFormat="1" ht="2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</row>
    <row r="96" spans="1:52" s="14" customFormat="1" ht="14"/>
    <row r="97" s="14" customFormat="1" ht="14"/>
    <row r="98" s="14" customFormat="1" ht="14"/>
    <row r="99" s="14" customFormat="1" ht="14"/>
    <row r="100" s="14" customFormat="1" ht="14"/>
    <row r="101" s="14" customFormat="1" ht="14"/>
    <row r="102" s="14" customFormat="1" ht="14"/>
    <row r="103" s="14" customFormat="1" ht="14"/>
    <row r="104" s="14" customFormat="1" ht="14"/>
    <row r="105" s="14" customFormat="1" ht="14"/>
    <row r="106" s="14" customFormat="1" ht="14"/>
    <row r="107" s="14" customFormat="1" ht="14"/>
    <row r="108" s="14" customFormat="1" ht="14"/>
    <row r="109" s="14" customFormat="1" ht="14"/>
    <row r="110" s="14" customFormat="1" ht="14"/>
    <row r="111" s="14" customFormat="1" ht="14"/>
    <row r="112" s="14" customFormat="1" ht="14"/>
    <row r="113" s="14" customFormat="1" ht="14"/>
    <row r="114" s="14" customFormat="1" ht="14"/>
    <row r="115" s="14" customFormat="1" ht="14"/>
    <row r="116" s="14" customFormat="1" ht="14"/>
    <row r="117" s="14" customFormat="1" ht="14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11" priority="4" operator="containsText" text="ERRORE">
      <formula>NOT(ISERROR(SEARCH("ERRORE",F81)))</formula>
    </cfRule>
  </conditionalFormatting>
  <conditionalFormatting sqref="I81:I83">
    <cfRule type="containsText" dxfId="10" priority="3" operator="containsText" text="ERRORE">
      <formula>NOT(ISERROR(SEARCH("ERRORE",I81)))</formula>
    </cfRule>
  </conditionalFormatting>
  <conditionalFormatting sqref="L81:L83">
    <cfRule type="containsText" dxfId="9" priority="2" operator="containsText" text="ERRORE">
      <formula>NOT(ISERROR(SEARCH("ERRORE",L81)))</formula>
    </cfRule>
  </conditionalFormatting>
  <conditionalFormatting sqref="O81:O83">
    <cfRule type="containsText" dxfId="8" priority="1" operator="containsText" text="ERRORE">
      <formula>NOT(ISERROR(SEARCH("ERRORE",O81)))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ANNONE VENETO</vt:lpstr>
      <vt:lpstr>CAORLE</vt:lpstr>
      <vt:lpstr>CINTO CAOMAGGIORE</vt:lpstr>
      <vt:lpstr>CONCORDIA SAGITTARIA</vt:lpstr>
      <vt:lpstr>FOSSALTA DI PORTOGRUARO</vt:lpstr>
      <vt:lpstr>GRUARO</vt:lpstr>
      <vt:lpstr>PORTOGRUARO</vt:lpstr>
      <vt:lpstr>PRAMAGGIORE</vt:lpstr>
      <vt:lpstr>SAN MICHELE AL TAGLIAMENTO</vt:lpstr>
      <vt:lpstr>SAN STINO DI LIVENZA</vt:lpstr>
      <vt:lpstr>TEGLIO VENETO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 Giorgia</dc:creator>
  <cp:lastModifiedBy>Massimiliano</cp:lastModifiedBy>
  <dcterms:created xsi:type="dcterms:W3CDTF">2022-04-21T09:26:48Z</dcterms:created>
  <dcterms:modified xsi:type="dcterms:W3CDTF">2022-10-04T17:52:14Z</dcterms:modified>
</cp:coreProperties>
</file>